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415" windowHeight="10845" activeTab="0"/>
  </bookViews>
  <sheets>
    <sheet name="Übersicht" sheetId="1" r:id="rId1"/>
    <sheet name="Fotos" sheetId="2" r:id="rId2"/>
    <sheet name="Aufteilung Gruppen" sheetId="3" r:id="rId3"/>
    <sheet name="Mannschaftsmeldungen" sheetId="4" r:id="rId4"/>
    <sheet name="Master Spielplan" sheetId="5" r:id="rId5"/>
  </sheets>
  <definedNames>
    <definedName name="_xlfn.F.INV" hidden="1">#NAME?</definedName>
  </definedNames>
  <calcPr fullCalcOnLoad="1"/>
</workbook>
</file>

<file path=xl/sharedStrings.xml><?xml version="1.0" encoding="utf-8"?>
<sst xmlns="http://schemas.openxmlformats.org/spreadsheetml/2006/main" count="478" uniqueCount="212">
  <si>
    <t>ausrichtender Kreis</t>
  </si>
  <si>
    <t>Verpflegung</t>
  </si>
  <si>
    <t>A</t>
  </si>
  <si>
    <t>Datum</t>
  </si>
  <si>
    <t>Beginn</t>
  </si>
  <si>
    <t>B</t>
  </si>
  <si>
    <t>C</t>
  </si>
  <si>
    <t>D</t>
  </si>
  <si>
    <t>E</t>
  </si>
  <si>
    <t>Bezirksvertr.</t>
  </si>
  <si>
    <t>Link Spielplan</t>
  </si>
  <si>
    <t>Halle Gr. A</t>
  </si>
  <si>
    <t>Halle Gr. B + Finale</t>
  </si>
  <si>
    <t>Foto:</t>
  </si>
  <si>
    <t>Juniorinnen    "futsal"</t>
  </si>
  <si>
    <t>Halle</t>
  </si>
  <si>
    <t xml:space="preserve"> </t>
  </si>
  <si>
    <t>Junioren   "futsal"</t>
  </si>
  <si>
    <t>Pause:</t>
  </si>
  <si>
    <t>Gruppe A</t>
  </si>
  <si>
    <t>Gruppe  B</t>
  </si>
  <si>
    <t>Alle Teilnehmer erhalten aber spätestens zum Turnierbeginn den endgültigen Plan! (entweder vorab als Mail oder spätestens in der Halle)</t>
  </si>
  <si>
    <t>Spielzeit:</t>
  </si>
  <si>
    <t>Hallenbezirksmeisterschaften der</t>
  </si>
  <si>
    <t>E-Junioren</t>
  </si>
  <si>
    <t xml:space="preserve">am </t>
  </si>
  <si>
    <t>Achtung: Verbindlich ist nur der Plan aus fussball.de!</t>
  </si>
  <si>
    <t xml:space="preserve">Tore </t>
  </si>
  <si>
    <t>Punkte</t>
  </si>
  <si>
    <t>Platz</t>
  </si>
  <si>
    <t>Spiele</t>
  </si>
  <si>
    <t>Tore</t>
  </si>
  <si>
    <t>Tordiff.</t>
  </si>
  <si>
    <t>gesch. Tore</t>
  </si>
  <si>
    <t>Summe</t>
  </si>
  <si>
    <t>x</t>
  </si>
  <si>
    <t>Spiel</t>
  </si>
  <si>
    <t>Anstoß</t>
  </si>
  <si>
    <t>Begegnung</t>
  </si>
  <si>
    <t>Ergebnis</t>
  </si>
  <si>
    <t>Sp.</t>
  </si>
  <si>
    <t>:</t>
  </si>
  <si>
    <r>
      <t xml:space="preserve">Endspiele </t>
    </r>
    <r>
      <rPr>
        <b/>
        <sz val="15"/>
        <rFont val="Arial"/>
        <family val="2"/>
      </rPr>
      <t>(in der Halle von Gruppe B)</t>
    </r>
  </si>
  <si>
    <t>HF 1</t>
  </si>
  <si>
    <t>Sieger A</t>
  </si>
  <si>
    <t>Zweiter B</t>
  </si>
  <si>
    <t>HF 2</t>
  </si>
  <si>
    <t>Sieger B</t>
  </si>
  <si>
    <t>Zweiter A</t>
  </si>
  <si>
    <t>Platz 3</t>
  </si>
  <si>
    <t>Verlierer HF 1</t>
  </si>
  <si>
    <t>Verlierer HF 2</t>
  </si>
  <si>
    <t>Finale</t>
  </si>
  <si>
    <t>Sieger HF 1</t>
  </si>
  <si>
    <t>Sieger HF 2</t>
  </si>
  <si>
    <r>
      <rPr>
        <b/>
        <sz val="11"/>
        <color indexed="8"/>
        <rFont val="Calibri"/>
        <family val="2"/>
      </rPr>
      <t>Nur bei den E-JuniorInnen:</t>
    </r>
    <r>
      <rPr>
        <sz val="10"/>
        <rFont val="Arial"/>
        <family val="0"/>
      </rPr>
      <t xml:space="preserve"> Anschließend </t>
    </r>
    <r>
      <rPr>
        <u val="single"/>
        <sz val="11"/>
        <color indexed="8"/>
        <rFont val="Calibri"/>
        <family val="2"/>
      </rPr>
      <t>Siegerehrung für alle Mannschaften</t>
    </r>
    <r>
      <rPr>
        <sz val="10"/>
        <rFont val="Arial"/>
        <family val="0"/>
      </rPr>
      <t xml:space="preserve"> wie folgt: Gruppenplätze 3-6 jeweils nach Abschluß der Gruppenphase in der Halle der Gruppe. Finalisten nach dem Finale</t>
    </r>
  </si>
  <si>
    <r>
      <t>2. im Spielplan für jede Gruppe die ersten 3 Paarungen sowie den jeweiligen Beginn (auch Finalrunde)</t>
    </r>
    <r>
      <rPr>
        <sz val="8"/>
        <color indexed="10"/>
        <rFont val="Arial"/>
        <family val="2"/>
      </rPr>
      <t xml:space="preserve"> </t>
    </r>
    <r>
      <rPr>
        <sz val="16"/>
        <color indexed="10"/>
        <rFont val="Arial"/>
        <family val="2"/>
      </rPr>
      <t>aus fussball.de</t>
    </r>
  </si>
  <si>
    <t>1. in  Zeile 12 die Spielzeit aus der Turnierausschreibung und</t>
  </si>
  <si>
    <r>
      <t xml:space="preserve">eintragt, erhaltet Ihr den Spielplan als </t>
    </r>
    <r>
      <rPr>
        <b/>
        <u val="single"/>
        <sz val="16"/>
        <color indexed="10"/>
        <rFont val="Arial"/>
        <family val="2"/>
      </rPr>
      <t>selbstrechnende</t>
    </r>
    <r>
      <rPr>
        <sz val="16"/>
        <color indexed="10"/>
        <rFont val="Arial"/>
        <family val="2"/>
      </rPr>
      <t xml:space="preserve"> Datei! Auszudrucken braucht Ihr Euch das ja nur ab der Überschrift! (PS für Excel-Kenner: kein Kennwortschutz)</t>
    </r>
  </si>
  <si>
    <t xml:space="preserve">NFV-Meisterschaften </t>
  </si>
  <si>
    <t xml:space="preserve">Nordd. Meisterschaften </t>
  </si>
  <si>
    <t xml:space="preserve">DFB : </t>
  </si>
  <si>
    <r>
      <t xml:space="preserve">Um die Urkunden zu erstellen, ist natürlich etwas Vorlauf nötig. Deswegen müssen die Fotos und die Angaben allerspätestens am </t>
    </r>
    <r>
      <rPr>
        <b/>
        <sz val="10"/>
        <color indexed="10"/>
        <rFont val="Arial"/>
        <family val="2"/>
      </rPr>
      <t>Montag 18:30 Uhr</t>
    </r>
    <r>
      <rPr>
        <sz val="10"/>
        <rFont val="Arial"/>
        <family val="2"/>
      </rPr>
      <t xml:space="preserve"> vor dem Turnier (die Urkunden müssen ja noch als Datei erstellt, gedruckt und dann an den Bezirksvertreter per Post versandt werden) an folgende Adresse gemailt sein:</t>
    </r>
  </si>
  <si>
    <r>
      <rPr>
        <b/>
        <u val="single"/>
        <sz val="12"/>
        <rFont val="Arial"/>
        <family val="2"/>
      </rPr>
      <t xml:space="preserve">nur INFO: </t>
    </r>
    <r>
      <rPr>
        <b/>
        <sz val="12"/>
        <rFont val="Arial"/>
        <family val="2"/>
      </rPr>
      <t xml:space="preserve">weiterführende Meisterschaften (je 2 Vertreter/Bezirk) </t>
    </r>
  </si>
  <si>
    <t>Auswahl Junioren     "Fußball mit futsal"</t>
  </si>
  <si>
    <t xml:space="preserve">Juniorinnen    "Fußball mit futsal" </t>
  </si>
  <si>
    <t>Junioren    "Fußball mit futsal"</t>
  </si>
  <si>
    <r>
      <t>Bei den</t>
    </r>
    <r>
      <rPr>
        <b/>
        <sz val="10"/>
        <color indexed="10"/>
        <rFont val="Arial"/>
        <family val="2"/>
      </rPr>
      <t xml:space="preserve"> E-Juniorinnen</t>
    </r>
    <r>
      <rPr>
        <sz val="10"/>
        <rFont val="Arial"/>
        <family val="2"/>
      </rPr>
      <t xml:space="preserve"> und</t>
    </r>
    <r>
      <rPr>
        <b/>
        <sz val="10"/>
        <color indexed="10"/>
        <rFont val="Arial"/>
        <family val="2"/>
      </rPr>
      <t xml:space="preserve"> E-Junioren </t>
    </r>
    <r>
      <rPr>
        <sz val="10"/>
        <rFont val="Arial"/>
        <family val="2"/>
      </rPr>
      <t>gibt's für alle Teilnehmer Urkunden. Die sehen mit einem Foto der Mannschaft natürlich deutlich besser aus.  Und noch besser sehen sie aus, wenn da noch die Namen der abgebildeten und ggfls. der fehlenden Personen drauf steht. Das mit dem Foto oder den Namen ist aber kein Zwang - wenn Ihr das nicht wollt, schreibt einfach kurz ne Mail, dann weiß ich Bescheid und habe weniger Arbeit (Ihr müsst dann nur den Spielern und vor allen Dingen deren Eltern erklären, warum Eure Urkunde so einfach aussieht).</t>
    </r>
  </si>
  <si>
    <r>
      <rPr>
        <b/>
        <sz val="10"/>
        <color indexed="10"/>
        <rFont val="Arial"/>
        <family val="2"/>
      </rPr>
      <t>Siegerehrung</t>
    </r>
    <r>
      <rPr>
        <sz val="10"/>
        <rFont val="Arial"/>
        <family val="0"/>
      </rPr>
      <t xml:space="preserve"> ist für die Plätze 3-6 jeder Gruppe direkt nach den Gruppenspielen (mit kleinem Podest zum Fotomachen). Die Finalteilnehmer (also Platz 1 und 2) erhalten ihre Urkunden bei der Siegerehrung nach dem Endspiel. Platz 1 und 2 fahren bitte auch gleich nach ihrem letzten Spiel in die Endspielhalle.</t>
    </r>
  </si>
  <si>
    <t>(bitte nicht an die evpost-Adresse!!)</t>
  </si>
  <si>
    <r>
      <rPr>
        <b/>
        <sz val="10"/>
        <color indexed="10"/>
        <rFont val="Arial"/>
        <family val="2"/>
      </rPr>
      <t xml:space="preserve">Namen: </t>
    </r>
    <r>
      <rPr>
        <sz val="10"/>
        <rFont val="Arial"/>
        <family val="2"/>
      </rPr>
      <t>Ob mit Nachnamen oder nicht, müsst Ihr selber seh'n (die Urkunden kriegt aber nur Ihr und die Bezirksvertreter zu sehen). Bitte schreibt die Namen in der Reihenfolge: oben: (ggfls. Mitte:) unten: oder hinten:/vorne: in eins durch (also ohne Absatzzeichen hinter jedem Namen) und vergesst Komma und die Leertaste nach dem Komma nicht. Da die wenigsten von uns von rechts nach links lesen, lösche ich den Zusatz "von links nach rechts" immer (nimmt zuviel Platz weg - wenn Ihr mir Arbeit sparen wollt, schreibt Ihr das also erst gar nicht rein). PS: Die Namen werden von mir 1:1 übernommen - ich kontrolliere also nicht noch im dfbnet, ob Erna Meyer jetzt Meier, Maier oder Mayer heißt.</t>
    </r>
  </si>
  <si>
    <r>
      <rPr>
        <b/>
        <sz val="12"/>
        <color indexed="10"/>
        <rFont val="Arial"/>
        <family val="2"/>
      </rPr>
      <t>Mannschaftsfotos E-Junioren und Juniorinnen:</t>
    </r>
    <r>
      <rPr>
        <sz val="12"/>
        <rFont val="Arial"/>
        <family val="2"/>
      </rPr>
      <t xml:space="preserve"> Bei den Lütten wollen wir wieder Urkunden für alle Teilnehmer erstellen. Mehr dazu im Blatt "Fotos"</t>
    </r>
  </si>
  <si>
    <t>U12</t>
  </si>
  <si>
    <r>
      <rPr>
        <b/>
        <sz val="12"/>
        <color indexed="10"/>
        <rFont val="Arial"/>
        <family val="2"/>
      </rPr>
      <t>Teilnehmer</t>
    </r>
    <r>
      <rPr>
        <sz val="12"/>
        <rFont val="Arial"/>
        <family val="2"/>
      </rPr>
      <t>:  Die Teilnehmer sind im dfbnet zunächst mit Platzhaltern eingepflegt worden, da die Kreisvertreter ja zum Zeitpunkt der Anlegung des Turniers noch nicht feststanden. Sobald die Kreise ihre Vertreter gemeldet haben, werden die Vereinsnamen zeitnah eingepflegt. Spätestens am Montag (manchmal wird aber auch später gemeldet) vor dem Turnier sollten alle Teilnehmer feststehen. Sobald alle Teilnehmer einer Gruppe stehen, gibt's auch eine Benachrichtigung aus dfbnet heraus.</t>
    </r>
  </si>
  <si>
    <r>
      <rPr>
        <b/>
        <sz val="16"/>
        <color indexed="10"/>
        <rFont val="Arial"/>
        <family val="2"/>
      </rPr>
      <t xml:space="preserve">Spielregeln, Ausschreibung, Spielberichte etc. </t>
    </r>
    <r>
      <rPr>
        <b/>
        <sz val="16"/>
        <rFont val="Arial"/>
        <family val="2"/>
      </rPr>
      <t>gibt's auf der Homepage des NFV-Bezirks im Download Jugend - Halle:</t>
    </r>
  </si>
  <si>
    <t>cboeder61@gmail.com</t>
  </si>
  <si>
    <t>Fotos/Urkunden E-Jugend</t>
  </si>
  <si>
    <t>DFB:</t>
  </si>
  <si>
    <t>DFB :</t>
  </si>
  <si>
    <t>CE</t>
  </si>
  <si>
    <t>CUX</t>
  </si>
  <si>
    <t>HK</t>
  </si>
  <si>
    <t>HWL</t>
  </si>
  <si>
    <t>ROW</t>
  </si>
  <si>
    <t>STD</t>
  </si>
  <si>
    <t>VER</t>
  </si>
  <si>
    <t>WL</t>
  </si>
  <si>
    <t>OHZ</t>
  </si>
  <si>
    <t>Rang</t>
  </si>
  <si>
    <t>ZUFALLSZAHL()</t>
  </si>
  <si>
    <t>Zuordnung der Kreise in die Gruppen</t>
  </si>
  <si>
    <t>Kreis</t>
  </si>
  <si>
    <t>Gruppe</t>
  </si>
  <si>
    <t>A-Junioren</t>
  </si>
  <si>
    <t>Da die beiden Teams des ausrichtenden Kreises ja in unterschiedlichen Gruppen spielen, wird wie folgt verfahren:</t>
  </si>
  <si>
    <t xml:space="preserve">1. Hat der ausrichtende Kreis einen Rang von 1-5, spielen die Mannschaften mit Rang 1-5 in Gruppe A; die restlichen Mannschaften und die 2. des ausrichtenden Kreises in Gruppe B. </t>
  </si>
  <si>
    <t>2. Hat der ausrichtende Kreis einen Rang von über 5, spielen die Mannschaften mit Rang 1-4 sowie die 2. Mannschaft des Heimatkreises in Gruppe A und die restlichen in Gruppe B.</t>
  </si>
  <si>
    <t>Auslosung der Schlüsselzahlen in der Gruppe</t>
  </si>
  <si>
    <r>
      <t xml:space="preserve">Die </t>
    </r>
    <r>
      <rPr>
        <b/>
        <sz val="12"/>
        <color indexed="10"/>
        <rFont val="Arial"/>
        <family val="2"/>
      </rPr>
      <t>Spielpläne</t>
    </r>
    <r>
      <rPr>
        <sz val="12"/>
        <rFont val="Arial"/>
        <family val="2"/>
      </rPr>
      <t xml:space="preserve"> der einzelnen Altersgruppen findet Ihr auf fussball.de (siehe Links in den einzelnen Turnieren). Wer lieber mit Excel arbeitet, klickt aufs Blatt Master Spielplan. </t>
    </r>
  </si>
  <si>
    <r>
      <rPr>
        <b/>
        <sz val="12"/>
        <color indexed="10"/>
        <rFont val="Arial"/>
        <family val="2"/>
      </rPr>
      <t>Medaillen/Siegerehrung:</t>
    </r>
    <r>
      <rPr>
        <sz val="12"/>
        <color indexed="10"/>
        <rFont val="Arial"/>
        <family val="2"/>
      </rPr>
      <t xml:space="preserve"> </t>
    </r>
    <r>
      <rPr>
        <sz val="12"/>
        <rFont val="Arial"/>
        <family val="2"/>
      </rPr>
      <t xml:space="preserve">Die Siegerehrung für die Plätze 1-4 erfolgt im Anschluss an die Finalrunde. Bei der E-Jugend (siehe auch nächsten Hinweis) erfolgt eine kleine Siegerehrung für die Plätze 3-6 in der Gruppe direkt nach der Gruppenphase. Der Bezirk kann nur für einen bestimmten Teilnehmerkreis Medaillen zur Verfügung stellen. Nachbestellungen sind auf eigene Kosten bei Teamsports@t-online.de in Jesteburg möglich. </t>
    </r>
  </si>
  <si>
    <t>B-Juniorinnen</t>
  </si>
  <si>
    <t>B-Junioren</t>
  </si>
  <si>
    <t>Zur Dokumentation die Screenshots der einzelnen "Auslosungen"</t>
  </si>
  <si>
    <t>C-Juniorinnen</t>
  </si>
  <si>
    <t>C-Junioren</t>
  </si>
  <si>
    <t>D-Junioren</t>
  </si>
  <si>
    <t>D-Juniorinnen</t>
  </si>
  <si>
    <t>E-Juniorinnen</t>
  </si>
  <si>
    <t>(A: 0:18, B: 0:16, C+D: =0:14, E: 0:12) Bitte die "0:" nicht vergessen!!</t>
  </si>
  <si>
    <t xml:space="preserve">Wenn Ihr in den hellgelb hinterlegten Feldern (nur die und die Ergebnisse sind ausfüllbar) die entsprechenden Angaben, also </t>
  </si>
  <si>
    <t>Während die Zuteilung der Mannschaften in die Gruppe über diese Tabelle vorgenommen wird, erfolgt die Auslosung der Schlüsselzahlen, aus denen sich der Spielplan ergibt, über die Funktion "Losen" im dfbnet - das macht dann also das Programm automatisch.</t>
  </si>
  <si>
    <r>
      <rPr>
        <b/>
        <sz val="12"/>
        <color indexed="10"/>
        <rFont val="Arial"/>
        <family val="2"/>
      </rPr>
      <t xml:space="preserve">Auslosung der Gruppen: </t>
    </r>
    <r>
      <rPr>
        <sz val="12"/>
        <rFont val="Arial"/>
        <family val="2"/>
      </rPr>
      <t>Die Einteilung wurden aus Gründen der Fairness vollständig gelost (also von der Gruppeneinteilung bis über den einzelnen Startplatz innerhalb der Gruppe, Ausnahme ist lediglich die Zuordnung mehrerer Mannschaften eines Kreises in unterschiedliche Gruppen). Daher kann es auch vorkommen, dass die weitreisendste Mannschaft das erste Spiel bestreitet. Wer das nachvollziehen möchte, guckt ins Blatt "Aufteilung Gruppen"</t>
    </r>
  </si>
  <si>
    <t>Alternativer Spielplanausdruck zu fußball.de</t>
  </si>
  <si>
    <t>Siegerehrung nach dem Turnier: Siegerehrung für Platz 1 - 4 nach Abschluss des Turniers</t>
  </si>
  <si>
    <r>
      <rPr>
        <b/>
        <sz val="10"/>
        <rFont val="Arial"/>
        <family val="2"/>
      </rPr>
      <t xml:space="preserve">Besprechung/Begrüßung vorm Turnier: </t>
    </r>
    <r>
      <rPr>
        <sz val="10"/>
        <rFont val="Arial"/>
        <family val="2"/>
      </rPr>
      <t>Zur Besprechung der Regeln und ggfls. einer Begrüßung sind alle Teilnehmer spätestens 30 Minuten vor Turnierbeginn anwesend.</t>
    </r>
  </si>
  <si>
    <t>Die erstgenannte Mannschaft hat Anstoß, spielt von links nach rechts und wechselt ggfls. die Trikots.</t>
  </si>
  <si>
    <t>Hinweis: U13 wird nicht mehr ausgerichtet.</t>
  </si>
  <si>
    <t>Juniorinnen</t>
  </si>
  <si>
    <t>Junioren</t>
  </si>
  <si>
    <t>Heim</t>
  </si>
  <si>
    <t>Gemeldet und eingepflegt</t>
  </si>
  <si>
    <t>Termin</t>
  </si>
  <si>
    <t>Gesamt</t>
  </si>
  <si>
    <t>Gruppe B</t>
  </si>
  <si>
    <t>Ausrichter:</t>
  </si>
  <si>
    <t>andere Gruppe wie Ausrichter1</t>
  </si>
  <si>
    <t>klare Zuordnung (1-4, 6-9)</t>
  </si>
  <si>
    <t>Zuordnung Rang5</t>
  </si>
  <si>
    <t>DFB</t>
  </si>
  <si>
    <t>Stade</t>
  </si>
  <si>
    <t>Cuxhaven</t>
  </si>
  <si>
    <t>Heide-Wendland</t>
  </si>
  <si>
    <t>Verden</t>
  </si>
  <si>
    <t>Harburg</t>
  </si>
  <si>
    <t>Die Zufallszahl wird durch Excel (=Zufallszahl()) generiert und ändert sich jedesmal, wenn sich irgendwas in der Tabelle ändert. Diese Seite ist also keine dauerhafte Dokumentation der ausgelosten Reihenfolge (siehe aber rechts), sondern nur ein Hinweis, wie die Rangfolge ermittelt wurde. Wer das ausprobieren möchte, gibt im gelben Feld oben einfach mal das Kürzel eines Kreises ein.</t>
  </si>
  <si>
    <t>Halle Gr. A+B + Finale</t>
  </si>
  <si>
    <t>https://www.nfv-bezirk-lüneburg.de/spielbetrieb/jugend-halle</t>
  </si>
  <si>
    <t>Entscheidungsschießen</t>
  </si>
  <si>
    <t>Gruppe A (W-A, Oberschule Im Allertal 1)</t>
  </si>
  <si>
    <t>JSG Ilmenautal</t>
  </si>
  <si>
    <t>JSG Selsingen/ Sandb./And.</t>
  </si>
  <si>
    <t>VfL Westercelle</t>
  </si>
  <si>
    <t>JSG Löwen</t>
  </si>
  <si>
    <t>JSG Langen-Debstedt</t>
  </si>
  <si>
    <t>Gruppe B (W-A, Friedhofsweg)</t>
  </si>
  <si>
    <t>JSG Celle</t>
  </si>
  <si>
    <t>SV Lilienthal-Falkenberg</t>
  </si>
  <si>
    <t>VfL Güldenstern Stade</t>
  </si>
  <si>
    <t>SG Wintermoor</t>
  </si>
  <si>
    <t>Buchholzer FC</t>
  </si>
  <si>
    <t>Übersicht Hallenbezirksmeisterschaften 2023/24</t>
  </si>
  <si>
    <t>Stand 2023-24</t>
  </si>
  <si>
    <t>Auswahl Juniorinnen     "Fußball mit futsal"</t>
  </si>
  <si>
    <t>D-J</t>
  </si>
  <si>
    <t>Heikekreis</t>
  </si>
  <si>
    <t>Rotenburg (Wümme)</t>
  </si>
  <si>
    <t>Osterholz</t>
  </si>
  <si>
    <t xml:space="preserve">10./11.02.2024 Hamburg </t>
  </si>
  <si>
    <t>17./18.02.2024 Hamburg</t>
  </si>
  <si>
    <t>22-24.03.2024 Duisburg</t>
  </si>
  <si>
    <r>
      <rPr>
        <b/>
        <sz val="10"/>
        <color indexed="10"/>
        <rFont val="Arial"/>
        <family val="2"/>
      </rPr>
      <t xml:space="preserve">Qualität der Fotos </t>
    </r>
    <r>
      <rPr>
        <sz val="10"/>
        <rFont val="Arial"/>
        <family val="2"/>
      </rPr>
      <t>auf Grund der Erfahrungen der letzten Jahre:</t>
    </r>
    <r>
      <rPr>
        <b/>
        <sz val="10"/>
        <color indexed="10"/>
        <rFont val="Arial"/>
        <family val="2"/>
      </rPr>
      <t xml:space="preserve"> </t>
    </r>
    <r>
      <rPr>
        <sz val="10"/>
        <rFont val="Arial"/>
        <family val="2"/>
      </rPr>
      <t>Die Fotos sollten nicht unbedingt mit einem 10 Jahre alten Handy mit zerkratzter Linse gemacht werden. Wenn Ihr nen farbiges Seidentuch vor die Linse gehalten habt, versuche ich das zu korrigieren - bringt aber nicht immer was. So um 1 MB wäre schön (wenn man ein 70 kB Foto, auf dem dann auch neben der im Tor stehenden Mannschaft die Eckfahne zu sehen ist, auf 15x10 cm vergrößert, wird es sonst pixelig). Und bitte nach Möglichkeit Köpfe, Hände und Füße dranlassen (zu viel Halle braucht es aber auch nicht zu sein). Natürlich nehme ich auch Fotos mit gleich eingearbeiteten Namen und eingeklinkten Bildern der fehlenden Personen oder Vereinswappen an.</t>
    </r>
  </si>
  <si>
    <t>Beckdorf</t>
  </si>
  <si>
    <t>Apensen</t>
  </si>
  <si>
    <t>10:30 Uhr</t>
  </si>
  <si>
    <t>11:00 Uhr</t>
  </si>
  <si>
    <t>Samstag 09.03.2024</t>
  </si>
  <si>
    <t>Samstag, 27.01.2024</t>
  </si>
  <si>
    <t>BBS Winsen, Bürgerweide 20, Winsen/Luhe</t>
  </si>
  <si>
    <t>WinArena, Bürgerweide 7, Winsen/Luhe</t>
  </si>
  <si>
    <t>Schulzentrum Bothel, Schulstraße</t>
  </si>
  <si>
    <t>10:30 bzw. 13:30 Uhr</t>
  </si>
  <si>
    <t>Sonntag, 03.12.2023</t>
  </si>
  <si>
    <t>Sonntag, 03.03.2024</t>
  </si>
  <si>
    <t>https://www.fussball.de/spieltagsuebersicht/a-junioren-hbm-futsal-bezirk-lueneburg-a-junioren-hal-bezirksturnier-a-junioren-saison2324-niedersachsen/-/staffel/02L4NGILJO000000VS5489B3VSIJ73NB-C#!/</t>
  </si>
  <si>
    <t>Da VER2 für CUX kommt, CE und VER2 in den Gruppen getauscht</t>
  </si>
  <si>
    <t>https://www.fussball.de/spieltagsuebersicht/d-junioren-hbm-fussball-mit-futsal-bezirk-lueneburg-d-junioren-hal-bezirksturnier-d-junioren-saison2324-niedersachsen/-/staffel/02NT7736S0000000VS5489B3VTDCPLQN-C#!/</t>
  </si>
  <si>
    <t>https://www.fussball.de/spieltagsuebersicht/d-juniorinnen-hbm-fussball-mit-futsal-bezirk-lueneburg-d-juniorinnen-ha-bezirksturn-d-juniorinnen-saison2324-niedersachsen/-/staffel/02NT77O6C0000000VS5489B3VTDCPLQN-C#!/</t>
  </si>
  <si>
    <t>https://www.fussball.de/spieltagsuebersicht/leistungsvergleich-kaw-juniorinnen-nordost-bezirk-lueneburg-d-juniorinnen-bezirksturnier-d-juniorinnen-saison2324-niedersachsen/-/staffel/02NQ385MEG000000VS5489B3VTDCPLQN-C#!/</t>
  </si>
  <si>
    <t>Bremervörde, Tetjus-Tügel-Straße</t>
  </si>
  <si>
    <t>Oerel, Am Ackerberg</t>
  </si>
  <si>
    <t>11:30 Uhr</t>
  </si>
  <si>
    <t>Fotos!A1</t>
  </si>
  <si>
    <t>10.02.2024 Ebstorf (Uelzen)</t>
  </si>
  <si>
    <t>11.02.2024 Ebstorf (Uelzen)</t>
  </si>
  <si>
    <t>Sonntag, 10.03.2024</t>
  </si>
  <si>
    <t>https://www.fussball.de/spieltagsuebersicht/e-junioren-hbm-fussball-mit-futsal-bezirk-lueneburg-e-junioren-hal-bezirksturnier-e-junioren-saison2324-niedersachsen/-/staffel/02NT7786K8000000VS5489B3VTDCPLQN-C#!/</t>
  </si>
  <si>
    <t>04.02.2024 10:30 Uhr Rehden (DH), Dickeler Str. 22</t>
  </si>
  <si>
    <t>03.02.2024 10:30 Uhr Rehden (DH), Dickeler Str. 22</t>
  </si>
  <si>
    <t>10.02.2024 10:30 Uhr Rehden (DH), Dickeler Str. 22</t>
  </si>
  <si>
    <t>Samstag, 03.02.2024</t>
  </si>
  <si>
    <t>Nienhagen, Jahnring</t>
  </si>
  <si>
    <t>OBS Halle Wathlingen, Kantallee</t>
  </si>
  <si>
    <t>Celle</t>
  </si>
  <si>
    <t>https://www.fussball.de/spieltag/gruppe-a-nienhagen-bezirk-lueneburg-b-juniorinnen-ha-bezirksturn-b-juniorinnen-saison2324-niedersachsen/-/staffel/02NT7E0000000004VS5489B3VTDCPLQN-G#!/</t>
  </si>
  <si>
    <t>ja</t>
  </si>
  <si>
    <t xml:space="preserve">BBS-Sporthalle Osterholz-Scharmbeck - Am Osterholz 2 </t>
  </si>
  <si>
    <t>https://www.fussball.de/spieltagsuebersicht/e-juniorinnen-hbm-fussball-mit-futsal-bezirk-lueneburg-e-juniorinnen-ha-bezirksturn-e-juniorinnen-saison2324-niedersachsen/-/staffel/02NT780G14000000VS5489B3VTDCPLQN-C#!/</t>
  </si>
  <si>
    <t>Linda Kunzelmann</t>
  </si>
  <si>
    <t>Carsten Böder</t>
  </si>
  <si>
    <t>Sonntag, 04.02.2024</t>
  </si>
  <si>
    <t>Geestland (Neuenwalde), Schulstraße 4</t>
  </si>
  <si>
    <t>27607 Geestland (Langen), Nordeschweg 52</t>
  </si>
  <si>
    <t>https://www.fussball.de/spieltagsuebersicht/c-juniorinnen-hbm-futsal-bezirk-lueneburg-c-juniorinnen-ha-bezirksturn-c-juniorinnen-saison2324-niedersachsen/-/staffel/02NT77IS1O000000VS5489B3VTDCPLQN-C#!/</t>
  </si>
  <si>
    <t>https://www.fussball.de/spieltagsuebersicht/b-junioren-hbm-futsal-bezirk-lueneburg-b-junioren-hal-bezirksturnier-b-junioren-saison2324-niedersachsen/-/staffel/02NT76EF20000000VS5489B3VTDCPLQN-C#!/</t>
  </si>
  <si>
    <t>Goldbachhalle Langwedel, Suhrfeldstraße 3</t>
  </si>
  <si>
    <t>Grundschule Bassen, Dohmstraße 21</t>
  </si>
  <si>
    <r>
      <rPr>
        <b/>
        <sz val="12"/>
        <color indexed="10"/>
        <rFont val="Arial"/>
        <family val="2"/>
      </rPr>
      <t>weiterführende Meisterschaften:</t>
    </r>
    <r>
      <rPr>
        <sz val="12"/>
        <rFont val="Arial"/>
        <family val="2"/>
      </rPr>
      <t xml:space="preserve"> Die Termine/Orte der weiteren Meisterschaften (NFV, NoFV, DFB) sind nur zur INFO aufgeführt. Die verbindlichen Daten erhaltet Ihr beim Ausrichter (also beim NFV, NoFV oder DFB)!!
Juniorinnen: https://www.nfv.de/spielbetrieb/juniorinnen/futsal 
Junioren: https://www.nfv.de/spielbetrieb/junioren/futsal </t>
    </r>
  </si>
  <si>
    <t>Brietlingen, Schulstr. 4</t>
  </si>
  <si>
    <t>Adendorf, Scharnebecker Weg 15</t>
  </si>
  <si>
    <t>https://www.fussball.de/spieltagsuebersicht/c-junioren-hbm-futsal-bezirk-lueneburg-c-junioren-hal-bezirksturnier-c-junioren-saison2324-niedersachsen/-/staffel/02NT76SS40000000VS5489B3VTDCPLQN-C#!/</t>
  </si>
  <si>
    <t>Schulzentrum Walsrode, Ostdeutsche Alle 10</t>
  </si>
  <si>
    <t>Schule Bad Fallingbostel, Idinger Heide</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</si>
</sst>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Ja&quot;;&quot;Ja&quot;;&quot;Nein&quot;"/>
    <numFmt numFmtId="167" formatCode="&quot;Wahr&quot;;&quot;Wahr&quot;;&quot;Falsch&quot;"/>
    <numFmt numFmtId="168" formatCode="&quot;Ein&quot;;&quot;Ein&quot;;&quot;Aus&quot;"/>
    <numFmt numFmtId="169" formatCode="[$€-2]\ #,##0.00_);[Red]\([$€-2]\ #,##0.00\)"/>
    <numFmt numFmtId="170" formatCode="[$-F800]dddd\,\ mmmm\ dd\,\ yyyy"/>
    <numFmt numFmtId="171" formatCode="[$-407]dddd\,\ d\.\ mmmm\ yyyy"/>
    <numFmt numFmtId="172" formatCode="0.000000000"/>
  </numFmts>
  <fonts count="59">
    <font>
      <sz val="10"/>
      <name val="Arial"/>
      <family val="0"/>
    </font>
    <font>
      <sz val="10"/>
      <color indexed="8"/>
      <name val="Arial"/>
      <family val="2"/>
    </font>
    <font>
      <u val="single"/>
      <sz val="10"/>
      <color indexed="12"/>
      <name val="Arial"/>
      <family val="2"/>
    </font>
    <font>
      <sz val="12"/>
      <name val="Arial"/>
      <family val="2"/>
    </font>
    <font>
      <b/>
      <sz val="12"/>
      <name val="Arial"/>
      <family val="2"/>
    </font>
    <font>
      <b/>
      <sz val="20"/>
      <name val="Arial"/>
      <family val="2"/>
    </font>
    <font>
      <b/>
      <sz val="10"/>
      <name val="Arial"/>
      <family val="2"/>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b/>
      <sz val="12"/>
      <color indexed="10"/>
      <name val="Arial"/>
      <family val="2"/>
    </font>
    <font>
      <sz val="12"/>
      <color indexed="10"/>
      <name val="Arial"/>
      <family val="2"/>
    </font>
    <font>
      <u val="single"/>
      <sz val="12"/>
      <name val="Arial"/>
      <family val="2"/>
    </font>
    <font>
      <b/>
      <u val="single"/>
      <sz val="20"/>
      <name val="Arial"/>
      <family val="2"/>
    </font>
    <font>
      <sz val="16"/>
      <name val="Arial"/>
      <family val="2"/>
    </font>
    <font>
      <b/>
      <sz val="16"/>
      <name val="Arial"/>
      <family val="2"/>
    </font>
    <font>
      <b/>
      <sz val="16"/>
      <color indexed="10"/>
      <name val="Arial"/>
      <family val="2"/>
    </font>
    <font>
      <b/>
      <sz val="26"/>
      <name val="Arial"/>
      <family val="2"/>
    </font>
    <font>
      <sz val="8"/>
      <name val="Arial"/>
      <family val="2"/>
    </font>
    <font>
      <sz val="24"/>
      <name val="Arial"/>
      <family val="2"/>
    </font>
    <font>
      <b/>
      <sz val="24"/>
      <name val="Arial"/>
      <family val="2"/>
    </font>
    <font>
      <b/>
      <sz val="15"/>
      <name val="Arial"/>
      <family val="2"/>
    </font>
    <font>
      <sz val="14"/>
      <name val="Arial"/>
      <family val="2"/>
    </font>
    <font>
      <b/>
      <sz val="11"/>
      <color indexed="8"/>
      <name val="Calibri"/>
      <family val="2"/>
    </font>
    <font>
      <u val="single"/>
      <sz val="11"/>
      <color indexed="8"/>
      <name val="Calibri"/>
      <family val="2"/>
    </font>
    <font>
      <b/>
      <u val="single"/>
      <sz val="16"/>
      <color indexed="10"/>
      <name val="Arial"/>
      <family val="2"/>
    </font>
    <font>
      <sz val="16"/>
      <color indexed="10"/>
      <name val="Arial"/>
      <family val="2"/>
    </font>
    <font>
      <sz val="8"/>
      <color indexed="10"/>
      <name val="Arial"/>
      <family val="2"/>
    </font>
    <font>
      <b/>
      <sz val="14"/>
      <name val="Arial"/>
      <family val="2"/>
    </font>
    <font>
      <b/>
      <sz val="10"/>
      <color indexed="10"/>
      <name val="Arial"/>
      <family val="2"/>
    </font>
    <font>
      <b/>
      <u val="single"/>
      <sz val="12"/>
      <name val="Arial"/>
      <family val="2"/>
    </font>
    <font>
      <sz val="12"/>
      <name val="Calibri"/>
      <family val="2"/>
    </font>
    <font>
      <u val="single"/>
      <sz val="7"/>
      <color indexed="20"/>
      <name val="Arial"/>
      <family val="2"/>
    </font>
    <font>
      <sz val="10"/>
      <color indexed="10"/>
      <name val="Arial"/>
      <family val="2"/>
    </font>
    <font>
      <b/>
      <sz val="18"/>
      <color indexed="9"/>
      <name val="Arial"/>
      <family val="2"/>
    </font>
    <font>
      <b/>
      <sz val="20"/>
      <color indexed="10"/>
      <name val="Arial"/>
      <family val="2"/>
    </font>
    <font>
      <u val="single"/>
      <sz val="7"/>
      <color theme="11"/>
      <name val="Arial"/>
      <family val="2"/>
    </font>
    <font>
      <b/>
      <sz val="11"/>
      <color theme="1"/>
      <name val="Calibri"/>
      <family val="2"/>
    </font>
    <font>
      <sz val="10"/>
      <color rgb="FFFF0000"/>
      <name val="Arial"/>
      <family val="2"/>
    </font>
    <font>
      <b/>
      <sz val="10"/>
      <color rgb="FFFF0000"/>
      <name val="Arial"/>
      <family val="2"/>
    </font>
    <font>
      <sz val="12"/>
      <color rgb="FFFF0000"/>
      <name val="Arial"/>
      <family val="2"/>
    </font>
    <font>
      <b/>
      <sz val="18"/>
      <color theme="0"/>
      <name val="Arial"/>
      <family val="2"/>
    </font>
    <font>
      <b/>
      <sz val="12"/>
      <color rgb="FFFF0000"/>
      <name val="Arial"/>
      <family val="2"/>
    </font>
    <font>
      <b/>
      <sz val="20"/>
      <color rgb="FFFF0000"/>
      <name val="Arial"/>
      <family val="2"/>
    </font>
    <font>
      <sz val="16"/>
      <color rgb="FFFF000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theme="0" tint="-0.04997999966144562"/>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s>
  <borders count="56">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double">
        <color indexed="63"/>
      </left>
      <right style="double">
        <color indexed="63"/>
      </right>
      <top style="double">
        <color indexed="63"/>
      </top>
      <bottom style="double">
        <color indexed="63"/>
      </bottom>
    </border>
    <border>
      <left style="thin"/>
      <right style="thin"/>
      <top style="medium"/>
      <bottom/>
    </border>
    <border>
      <left style="thin"/>
      <right style="thin"/>
      <top style="thin"/>
      <bottom/>
    </border>
    <border>
      <left style="thin"/>
      <right style="thin"/>
      <top/>
      <bottom/>
    </border>
    <border>
      <left style="thin"/>
      <right style="thin"/>
      <top style="thin"/>
      <bottom style="medium"/>
    </border>
    <border>
      <left>
        <color indexed="63"/>
      </left>
      <right>
        <color indexed="63"/>
      </right>
      <top>
        <color indexed="63"/>
      </top>
      <bottom style="medium"/>
    </border>
    <border>
      <left style="thin"/>
      <right/>
      <top/>
      <bottom/>
    </border>
    <border>
      <left style="thin"/>
      <right/>
      <top style="thin"/>
      <bottom style="thin"/>
    </border>
    <border>
      <left style="thin"/>
      <right style="medium"/>
      <top style="medium"/>
      <bottom/>
    </border>
    <border>
      <left style="thin"/>
      <right style="medium"/>
      <top/>
      <bottom/>
    </border>
    <border>
      <left style="thin"/>
      <right style="medium"/>
      <top style="thin"/>
      <bottom/>
    </border>
    <border>
      <left style="thin"/>
      <right style="medium"/>
      <top/>
      <bottom style="thin"/>
    </border>
    <border>
      <left style="thin"/>
      <right style="medium"/>
      <top style="thin"/>
      <bottom style="thin"/>
    </border>
    <border>
      <left/>
      <right style="medium"/>
      <top style="medium"/>
      <bottom/>
    </border>
    <border>
      <left style="thin"/>
      <right style="medium"/>
      <top style="thin"/>
      <bottom style="medium"/>
    </border>
    <border>
      <left style="medium"/>
      <right style="thin"/>
      <top/>
      <bottom/>
    </border>
    <border>
      <left style="thin"/>
      <right style="thin"/>
      <top/>
      <bottom style="thin"/>
    </border>
    <border>
      <left/>
      <right style="thin"/>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border>
    <border>
      <left style="medium"/>
      <right style="thin"/>
      <top style="thin"/>
      <bottom style="medium"/>
    </border>
    <border>
      <left/>
      <right/>
      <top style="thin"/>
      <bottom style="thin"/>
    </border>
    <border>
      <left/>
      <right style="thin"/>
      <top style="thin"/>
      <bottom style="thin"/>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medium"/>
      <top/>
      <bottom style="medium"/>
    </border>
    <border>
      <left style="thin"/>
      <right style="thin"/>
      <top>
        <color indexed="63"/>
      </top>
      <bottom style="medium"/>
    </border>
    <border>
      <left>
        <color indexed="63"/>
      </left>
      <right style="medium"/>
      <top>
        <color indexed="63"/>
      </top>
      <bottom style="medium"/>
    </border>
    <border>
      <left style="medium"/>
      <right style="thin"/>
      <top>
        <color indexed="63"/>
      </top>
      <bottom style="thin"/>
    </border>
    <border>
      <left style="medium"/>
      <right style="thin"/>
      <top style="medium"/>
      <bottom style="medium"/>
    </border>
    <border>
      <left style="thin"/>
      <right style="medium"/>
      <top style="medium"/>
      <bottom style="medium"/>
    </border>
    <border>
      <left>
        <color indexed="63"/>
      </left>
      <right style="medium"/>
      <top>
        <color indexed="63"/>
      </top>
      <bottom>
        <color indexed="63"/>
      </bottom>
    </border>
    <border>
      <left style="medium"/>
      <right style="thin"/>
      <top style="medium"/>
      <bottom/>
    </border>
    <border>
      <left style="medium"/>
      <right style="thin"/>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top style="medium"/>
      <bottom style="thin"/>
    </border>
    <border>
      <left/>
      <right style="thin"/>
      <top style="medium"/>
      <bottom style="thin"/>
    </border>
    <border>
      <left style="thin"/>
      <right/>
      <top style="thin"/>
      <bottom/>
    </border>
    <border>
      <left/>
      <right/>
      <top style="thin"/>
      <bottom/>
    </border>
    <border>
      <left/>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20" borderId="1" applyNumberFormat="0" applyAlignment="0" applyProtection="0"/>
    <xf numFmtId="0" fontId="10" fillId="20" borderId="2" applyNumberFormat="0" applyAlignment="0" applyProtection="0"/>
    <xf numFmtId="0" fontId="50" fillId="0" borderId="0" applyNumberFormat="0" applyFill="0" applyBorder="0" applyAlignment="0" applyProtection="0"/>
    <xf numFmtId="164" fontId="0" fillId="0" borderId="0" applyFont="0" applyFill="0" applyBorder="0" applyAlignment="0" applyProtection="0"/>
    <xf numFmtId="0" fontId="11" fillId="7" borderId="2" applyNumberFormat="0" applyAlignment="0" applyProtection="0"/>
    <xf numFmtId="0" fontId="12" fillId="0" borderId="3"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165" fontId="0" fillId="0" borderId="0" applyFont="0" applyFill="0" applyBorder="0" applyAlignment="0" applyProtection="0"/>
    <xf numFmtId="0" fontId="2" fillId="0" borderId="0" applyNumberFormat="0" applyFill="0" applyBorder="0" applyAlignment="0" applyProtection="0"/>
    <xf numFmtId="0" fontId="15"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6" fillId="3" borderId="0" applyNumberFormat="0" applyBorder="0" applyAlignment="0" applyProtection="0"/>
    <xf numFmtId="0" fontId="0" fillId="0" borderId="0">
      <alignment/>
      <protection/>
    </xf>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3" borderId="9" applyNumberFormat="0" applyAlignment="0" applyProtection="0"/>
  </cellStyleXfs>
  <cellXfs count="232">
    <xf numFmtId="0" fontId="0" fillId="0" borderId="0" xfId="0" applyAlignment="1">
      <alignment/>
    </xf>
    <xf numFmtId="0" fontId="3" fillId="0" borderId="0" xfId="0" applyFont="1" applyFill="1" applyAlignment="1">
      <alignment horizontal="left"/>
    </xf>
    <xf numFmtId="0" fontId="0" fillId="0" borderId="0" xfId="0" applyFill="1" applyAlignment="1">
      <alignment/>
    </xf>
    <xf numFmtId="0" fontId="3" fillId="0" borderId="10" xfId="0" applyFont="1" applyFill="1" applyBorder="1" applyAlignment="1">
      <alignment/>
    </xf>
    <xf numFmtId="0" fontId="3" fillId="0" borderId="11" xfId="0" applyFont="1" applyFill="1" applyBorder="1" applyAlignment="1">
      <alignment/>
    </xf>
    <xf numFmtId="0" fontId="3" fillId="0" borderId="12" xfId="0" applyFont="1" applyFill="1" applyBorder="1" applyAlignment="1">
      <alignment/>
    </xf>
    <xf numFmtId="0" fontId="3" fillId="0" borderId="13" xfId="0" applyFont="1" applyFill="1" applyBorder="1" applyAlignment="1">
      <alignment/>
    </xf>
    <xf numFmtId="0" fontId="6" fillId="0" borderId="0" xfId="0" applyFont="1" applyAlignment="1">
      <alignment/>
    </xf>
    <xf numFmtId="14" fontId="3" fillId="0" borderId="0" xfId="0" applyNumberFormat="1" applyFont="1" applyFill="1" applyAlignment="1">
      <alignment horizontal="left"/>
    </xf>
    <xf numFmtId="0" fontId="0" fillId="0" borderId="0" xfId="0" applyFont="1" applyAlignment="1">
      <alignment/>
    </xf>
    <xf numFmtId="0" fontId="0" fillId="0" borderId="0" xfId="0" applyFont="1" applyFill="1" applyAlignment="1">
      <alignment/>
    </xf>
    <xf numFmtId="0" fontId="3" fillId="0" borderId="0" xfId="0" applyFont="1" applyFill="1" applyAlignment="1">
      <alignment horizontal="center" vertical="top" wrapText="1"/>
    </xf>
    <xf numFmtId="14" fontId="3" fillId="0" borderId="0" xfId="0" applyNumberFormat="1" applyFont="1" applyFill="1" applyBorder="1" applyAlignment="1">
      <alignment horizontal="left"/>
    </xf>
    <xf numFmtId="14" fontId="3" fillId="0" borderId="14" xfId="0" applyNumberFormat="1" applyFont="1" applyFill="1" applyBorder="1" applyAlignment="1">
      <alignment horizontal="left"/>
    </xf>
    <xf numFmtId="0" fontId="4" fillId="0" borderId="11" xfId="0" applyFont="1" applyFill="1" applyBorder="1" applyAlignment="1">
      <alignment/>
    </xf>
    <xf numFmtId="0" fontId="3" fillId="0" borderId="15" xfId="0" applyFont="1" applyFill="1" applyBorder="1" applyAlignment="1">
      <alignment/>
    </xf>
    <xf numFmtId="0" fontId="3" fillId="0" borderId="16" xfId="0" applyFont="1" applyFill="1" applyBorder="1" applyAlignment="1">
      <alignment/>
    </xf>
    <xf numFmtId="0" fontId="4" fillId="0" borderId="17" xfId="0" applyFont="1" applyFill="1" applyBorder="1" applyAlignment="1">
      <alignment/>
    </xf>
    <xf numFmtId="14" fontId="4" fillId="0" borderId="18" xfId="0" applyNumberFormat="1" applyFont="1" applyFill="1" applyBorder="1" applyAlignment="1">
      <alignment/>
    </xf>
    <xf numFmtId="0" fontId="3" fillId="0" borderId="19" xfId="0" applyFont="1" applyFill="1" applyBorder="1" applyAlignment="1">
      <alignment/>
    </xf>
    <xf numFmtId="20" fontId="3" fillId="0" borderId="20" xfId="0" applyNumberFormat="1" applyFont="1" applyFill="1" applyBorder="1" applyAlignment="1">
      <alignment/>
    </xf>
    <xf numFmtId="0" fontId="3" fillId="0" borderId="21" xfId="0" applyFont="1" applyFill="1" applyBorder="1" applyAlignment="1">
      <alignment/>
    </xf>
    <xf numFmtId="14" fontId="4" fillId="0" borderId="22" xfId="0" applyNumberFormat="1" applyFont="1" applyFill="1" applyBorder="1" applyAlignment="1">
      <alignment/>
    </xf>
    <xf numFmtId="0" fontId="3" fillId="0" borderId="23" xfId="0" applyFont="1" applyFill="1" applyBorder="1" applyAlignment="1">
      <alignment/>
    </xf>
    <xf numFmtId="0" fontId="3" fillId="0" borderId="19" xfId="0" applyFont="1" applyBorder="1" applyAlignment="1">
      <alignment/>
    </xf>
    <xf numFmtId="0" fontId="3" fillId="0" borderId="14" xfId="0" applyFont="1" applyFill="1" applyBorder="1" applyAlignment="1">
      <alignment/>
    </xf>
    <xf numFmtId="0" fontId="3" fillId="0" borderId="14" xfId="0" applyFont="1" applyFill="1" applyBorder="1" applyAlignment="1">
      <alignment/>
    </xf>
    <xf numFmtId="0" fontId="6" fillId="0" borderId="0" xfId="0" applyFont="1" applyFill="1" applyAlignment="1">
      <alignment vertical="top" wrapText="1"/>
    </xf>
    <xf numFmtId="0" fontId="5" fillId="0" borderId="0" xfId="0" applyFont="1" applyFill="1" applyAlignment="1">
      <alignment/>
    </xf>
    <xf numFmtId="0" fontId="3" fillId="0" borderId="0" xfId="0" applyFont="1" applyFill="1" applyAlignment="1">
      <alignment vertical="top" wrapText="1"/>
    </xf>
    <xf numFmtId="0" fontId="3" fillId="0" borderId="0" xfId="0" applyFont="1" applyAlignment="1">
      <alignment/>
    </xf>
    <xf numFmtId="0" fontId="3" fillId="0" borderId="0" xfId="0" applyFont="1" applyFill="1" applyAlignment="1">
      <alignment/>
    </xf>
    <xf numFmtId="0" fontId="3" fillId="0" borderId="0" xfId="0" applyFont="1" applyAlignment="1">
      <alignment wrapText="1"/>
    </xf>
    <xf numFmtId="0" fontId="27" fillId="0" borderId="24" xfId="48" applyFont="1" applyFill="1" applyBorder="1" applyAlignment="1" applyProtection="1">
      <alignment horizontal="center" vertical="center" wrapText="1"/>
      <protection/>
    </xf>
    <xf numFmtId="0" fontId="26" fillId="0" borderId="0" xfId="48" applyFont="1" applyFill="1" applyAlignment="1" applyProtection="1">
      <alignment horizontal="center" vertical="top" wrapText="1"/>
      <protection/>
    </xf>
    <xf numFmtId="0" fontId="27" fillId="0" borderId="0" xfId="48" applyFont="1" applyFill="1" applyBorder="1" applyAlignment="1" applyProtection="1">
      <alignment horizontal="center" vertical="center" wrapText="1"/>
      <protection/>
    </xf>
    <xf numFmtId="0" fontId="3" fillId="0" borderId="25" xfId="0" applyFont="1" applyFill="1" applyBorder="1" applyAlignment="1">
      <alignment/>
    </xf>
    <xf numFmtId="0" fontId="28" fillId="0" borderId="0" xfId="0" applyFont="1" applyAlignment="1" applyProtection="1">
      <alignment/>
      <protection/>
    </xf>
    <xf numFmtId="20" fontId="28" fillId="0" borderId="0" xfId="0" applyNumberFormat="1" applyFont="1" applyAlignment="1" applyProtection="1">
      <alignment horizontal="center"/>
      <protection/>
    </xf>
    <xf numFmtId="0" fontId="28" fillId="0" borderId="0" xfId="0" applyFont="1" applyAlignment="1" applyProtection="1">
      <alignment horizontal="center"/>
      <protection/>
    </xf>
    <xf numFmtId="0" fontId="28" fillId="0" borderId="15" xfId="0" applyFont="1" applyBorder="1" applyAlignment="1" applyProtection="1">
      <alignment/>
      <protection/>
    </xf>
    <xf numFmtId="0" fontId="28" fillId="0" borderId="0" xfId="0" applyFont="1" applyBorder="1" applyAlignment="1" applyProtection="1">
      <alignment/>
      <protection/>
    </xf>
    <xf numFmtId="0" fontId="28" fillId="17" borderId="26" xfId="0" applyFont="1" applyFill="1" applyBorder="1" applyAlignment="1" applyProtection="1">
      <alignment/>
      <protection locked="0"/>
    </xf>
    <xf numFmtId="0" fontId="28" fillId="0" borderId="0" xfId="0" applyFont="1" applyFill="1" applyBorder="1" applyAlignment="1" applyProtection="1">
      <alignment/>
      <protection/>
    </xf>
    <xf numFmtId="0" fontId="31" fillId="0" borderId="0" xfId="0" applyFont="1" applyAlignment="1" applyProtection="1">
      <alignment horizontal="center"/>
      <protection/>
    </xf>
    <xf numFmtId="0" fontId="0" fillId="0" borderId="0" xfId="0" applyAlignment="1" applyProtection="1">
      <alignment/>
      <protection/>
    </xf>
    <xf numFmtId="0" fontId="31" fillId="0" borderId="0" xfId="0" applyFont="1" applyAlignment="1" applyProtection="1">
      <alignment/>
      <protection/>
    </xf>
    <xf numFmtId="0" fontId="0" fillId="0" borderId="0" xfId="0" applyAlignment="1" applyProtection="1">
      <alignment horizontal="center"/>
      <protection/>
    </xf>
    <xf numFmtId="0" fontId="31" fillId="0" borderId="0" xfId="0" applyFont="1" applyAlignment="1" applyProtection="1">
      <alignment horizontal="right"/>
      <protection/>
    </xf>
    <xf numFmtId="0" fontId="0" fillId="0" borderId="27" xfId="0" applyFont="1" applyBorder="1" applyAlignment="1" applyProtection="1">
      <alignment horizontal="center"/>
      <protection/>
    </xf>
    <xf numFmtId="0" fontId="0" fillId="0" borderId="28" xfId="0" applyFont="1" applyBorder="1" applyAlignment="1" applyProtection="1">
      <alignment horizontal="center" vertical="center" wrapText="1"/>
      <protection/>
    </xf>
    <xf numFmtId="0" fontId="28" fillId="0" borderId="27" xfId="0" applyFont="1" applyBorder="1" applyAlignment="1" applyProtection="1">
      <alignment horizontal="center" vertical="center" wrapText="1"/>
      <protection/>
    </xf>
    <xf numFmtId="0" fontId="28" fillId="0" borderId="29" xfId="0" applyFont="1" applyBorder="1" applyAlignment="1" applyProtection="1">
      <alignment horizontal="center" vertical="center" wrapText="1"/>
      <protection/>
    </xf>
    <xf numFmtId="0" fontId="28" fillId="0" borderId="0" xfId="0" applyFont="1" applyBorder="1" applyAlignment="1" applyProtection="1">
      <alignment horizontal="center" vertical="center" wrapText="1"/>
      <protection/>
    </xf>
    <xf numFmtId="0" fontId="0" fillId="0" borderId="30" xfId="0" applyFont="1" applyBorder="1" applyAlignment="1" applyProtection="1">
      <alignment vertical="center" wrapText="1"/>
      <protection/>
    </xf>
    <xf numFmtId="0" fontId="28" fillId="0" borderId="31" xfId="0" applyFont="1" applyBorder="1" applyAlignment="1" applyProtection="1">
      <alignment horizontal="center" vertical="center"/>
      <protection/>
    </xf>
    <xf numFmtId="0" fontId="28" fillId="0" borderId="21" xfId="0" applyFont="1" applyBorder="1" applyAlignment="1" applyProtection="1">
      <alignment horizontal="center" vertical="center"/>
      <protection/>
    </xf>
    <xf numFmtId="0" fontId="28" fillId="0" borderId="30" xfId="0" applyFont="1" applyBorder="1" applyAlignment="1" applyProtection="1">
      <alignment horizontal="center" vertical="center"/>
      <protection/>
    </xf>
    <xf numFmtId="0" fontId="28" fillId="0" borderId="0" xfId="0" applyFont="1" applyBorder="1" applyAlignment="1" applyProtection="1">
      <alignment horizontal="center" vertical="center"/>
      <protection/>
    </xf>
    <xf numFmtId="0" fontId="32" fillId="0" borderId="0" xfId="0" applyFont="1" applyAlignment="1" applyProtection="1">
      <alignment/>
      <protection/>
    </xf>
    <xf numFmtId="0" fontId="0" fillId="0" borderId="32" xfId="0" applyFont="1" applyBorder="1" applyAlignment="1" applyProtection="1">
      <alignment vertical="center" wrapText="1"/>
      <protection/>
    </xf>
    <xf numFmtId="0" fontId="0" fillId="0" borderId="33" xfId="0" applyFont="1" applyBorder="1" applyAlignment="1" applyProtection="1">
      <alignment vertical="center" wrapText="1"/>
      <protection/>
    </xf>
    <xf numFmtId="0" fontId="28" fillId="0" borderId="13" xfId="0" applyFont="1" applyBorder="1" applyAlignment="1" applyProtection="1">
      <alignment horizontal="center" vertical="center"/>
      <protection/>
    </xf>
    <xf numFmtId="0" fontId="28" fillId="0" borderId="23" xfId="0" applyFont="1" applyBorder="1" applyAlignment="1" applyProtection="1">
      <alignment horizontal="center" vertical="center"/>
      <protection/>
    </xf>
    <xf numFmtId="0" fontId="28" fillId="0" borderId="33" xfId="0" applyFont="1" applyBorder="1" applyAlignment="1" applyProtection="1">
      <alignment horizontal="center" vertical="center"/>
      <protection/>
    </xf>
    <xf numFmtId="0" fontId="33" fillId="0" borderId="31" xfId="0" applyFont="1" applyBorder="1" applyAlignment="1" applyProtection="1">
      <alignment horizontal="center"/>
      <protection/>
    </xf>
    <xf numFmtId="0" fontId="33" fillId="0" borderId="0" xfId="0" applyFont="1" applyBorder="1" applyAlignment="1" applyProtection="1">
      <alignment horizontal="center"/>
      <protection/>
    </xf>
    <xf numFmtId="0" fontId="28" fillId="0" borderId="34" xfId="0" applyFont="1" applyBorder="1" applyAlignment="1" applyProtection="1">
      <alignment horizontal="center"/>
      <protection/>
    </xf>
    <xf numFmtId="1" fontId="33" fillId="0" borderId="16" xfId="0" applyNumberFormat="1" applyFont="1" applyBorder="1" applyAlignment="1" applyProtection="1">
      <alignment horizontal="right" vertical="center"/>
      <protection locked="0"/>
    </xf>
    <xf numFmtId="49" fontId="33" fillId="0" borderId="34" xfId="0" applyNumberFormat="1" applyFont="1" applyBorder="1" applyAlignment="1" applyProtection="1">
      <alignment horizontal="right" vertical="center"/>
      <protection/>
    </xf>
    <xf numFmtId="1" fontId="33" fillId="0" borderId="35" xfId="0" applyNumberFormat="1" applyFont="1" applyBorder="1" applyAlignment="1" applyProtection="1">
      <alignment horizontal="left" vertical="center"/>
      <protection locked="0"/>
    </xf>
    <xf numFmtId="1" fontId="33" fillId="0" borderId="0" xfId="0" applyNumberFormat="1" applyFont="1" applyBorder="1" applyAlignment="1" applyProtection="1">
      <alignment horizontal="left" vertical="center"/>
      <protection/>
    </xf>
    <xf numFmtId="0" fontId="0" fillId="0" borderId="15" xfId="0" applyFont="1" applyBorder="1" applyAlignment="1" applyProtection="1">
      <alignment/>
      <protection/>
    </xf>
    <xf numFmtId="0" fontId="0" fillId="0" borderId="0" xfId="0" applyFont="1" applyBorder="1" applyAlignment="1" applyProtection="1">
      <alignment/>
      <protection/>
    </xf>
    <xf numFmtId="0" fontId="0" fillId="0" borderId="26" xfId="0" applyFont="1" applyBorder="1" applyAlignment="1" applyProtection="1">
      <alignment/>
      <protection/>
    </xf>
    <xf numFmtId="1" fontId="0" fillId="0" borderId="15" xfId="0" applyNumberFormat="1" applyFont="1" applyBorder="1" applyAlignment="1" applyProtection="1">
      <alignment/>
      <protection/>
    </xf>
    <xf numFmtId="1" fontId="0" fillId="0" borderId="0" xfId="0" applyNumberFormat="1" applyFont="1" applyBorder="1" applyAlignment="1" applyProtection="1">
      <alignment/>
      <protection/>
    </xf>
    <xf numFmtId="20" fontId="33" fillId="0" borderId="31" xfId="0" applyNumberFormat="1" applyFont="1" applyBorder="1" applyAlignment="1" applyProtection="1">
      <alignment horizontal="center"/>
      <protection/>
    </xf>
    <xf numFmtId="0" fontId="0" fillId="0" borderId="16" xfId="0" applyBorder="1" applyAlignment="1" applyProtection="1">
      <alignment/>
      <protection/>
    </xf>
    <xf numFmtId="0" fontId="0" fillId="0" borderId="34" xfId="0" applyBorder="1" applyAlignment="1" applyProtection="1">
      <alignment/>
      <protection/>
    </xf>
    <xf numFmtId="0" fontId="0" fillId="0" borderId="35" xfId="0" applyBorder="1" applyAlignment="1" applyProtection="1">
      <alignment/>
      <protection/>
    </xf>
    <xf numFmtId="49" fontId="33" fillId="0" borderId="0" xfId="0" applyNumberFormat="1" applyFont="1" applyBorder="1" applyAlignment="1" applyProtection="1">
      <alignment horizontal="center" vertical="center"/>
      <protection/>
    </xf>
    <xf numFmtId="0" fontId="34" fillId="0" borderId="0" xfId="0" applyFont="1" applyAlignment="1" applyProtection="1">
      <alignment horizontal="center"/>
      <protection/>
    </xf>
    <xf numFmtId="20" fontId="33" fillId="0" borderId="31" xfId="0" applyNumberFormat="1" applyFont="1" applyBorder="1" applyAlignment="1" applyProtection="1">
      <alignment horizontal="center"/>
      <protection locked="0"/>
    </xf>
    <xf numFmtId="0" fontId="36" fillId="0" borderId="0" xfId="0" applyFont="1" applyBorder="1" applyAlignment="1" applyProtection="1">
      <alignment horizontal="center"/>
      <protection/>
    </xf>
    <xf numFmtId="0" fontId="51" fillId="0" borderId="0" xfId="0" applyFont="1" applyAlignment="1" applyProtection="1">
      <alignment/>
      <protection/>
    </xf>
    <xf numFmtId="0" fontId="28" fillId="0" borderId="0" xfId="0" applyFont="1" applyAlignment="1" applyProtection="1">
      <alignment vertical="top"/>
      <protection/>
    </xf>
    <xf numFmtId="20" fontId="28" fillId="24" borderId="0" xfId="0" applyNumberFormat="1" applyFont="1" applyFill="1" applyAlignment="1" applyProtection="1">
      <alignment horizontal="center" vertical="top"/>
      <protection locked="0"/>
    </xf>
    <xf numFmtId="0" fontId="2" fillId="0" borderId="0" xfId="48" applyAlignment="1" applyProtection="1">
      <alignment/>
      <protection/>
    </xf>
    <xf numFmtId="0" fontId="3" fillId="0" borderId="0" xfId="0" applyFont="1" applyFill="1" applyAlignment="1">
      <alignment horizontal="left"/>
    </xf>
    <xf numFmtId="0" fontId="0" fillId="0" borderId="0" xfId="0" applyFont="1" applyFill="1" applyBorder="1" applyAlignment="1">
      <alignment/>
    </xf>
    <xf numFmtId="14" fontId="2" fillId="0" borderId="21" xfId="48" applyNumberFormat="1" applyFill="1" applyBorder="1" applyAlignment="1" applyProtection="1">
      <alignment/>
      <protection/>
    </xf>
    <xf numFmtId="0" fontId="0" fillId="0" borderId="0" xfId="0" applyFont="1" applyAlignment="1">
      <alignment vertical="top" wrapText="1"/>
    </xf>
    <xf numFmtId="14" fontId="4" fillId="0" borderId="18" xfId="0" applyNumberFormat="1" applyFont="1" applyFill="1" applyBorder="1" applyAlignment="1">
      <alignment horizontal="left"/>
    </xf>
    <xf numFmtId="20" fontId="3" fillId="0" borderId="20" xfId="0" applyNumberFormat="1" applyFont="1" applyFill="1" applyBorder="1" applyAlignment="1">
      <alignment horizontal="left"/>
    </xf>
    <xf numFmtId="0" fontId="0" fillId="0" borderId="0" xfId="0" applyAlignment="1">
      <alignment horizontal="center"/>
    </xf>
    <xf numFmtId="20" fontId="33" fillId="25" borderId="31" xfId="0" applyNumberFormat="1" applyFont="1" applyFill="1" applyBorder="1" applyAlignment="1" applyProtection="1">
      <alignment horizontal="center"/>
      <protection locked="0"/>
    </xf>
    <xf numFmtId="0" fontId="30" fillId="0" borderId="0" xfId="0" applyFont="1" applyBorder="1" applyAlignment="1" applyProtection="1">
      <alignment horizontal="justify" vertical="top" wrapText="1"/>
      <protection/>
    </xf>
    <xf numFmtId="0" fontId="0" fillId="0" borderId="0" xfId="0" applyFont="1" applyAlignment="1" applyProtection="1">
      <alignment/>
      <protection/>
    </xf>
    <xf numFmtId="0" fontId="3" fillId="0" borderId="0" xfId="48" applyFont="1" applyFill="1" applyAlignment="1" applyProtection="1">
      <alignment horizontal="left" vertical="top" wrapText="1"/>
      <protection/>
    </xf>
    <xf numFmtId="0" fontId="0" fillId="26" borderId="0" xfId="0" applyFill="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26" xfId="0" applyBorder="1" applyAlignment="1">
      <alignment horizontal="center"/>
    </xf>
    <xf numFmtId="0" fontId="0" fillId="26" borderId="15" xfId="0" applyFill="1" applyBorder="1" applyAlignment="1">
      <alignment horizontal="center"/>
    </xf>
    <xf numFmtId="0" fontId="0" fillId="26" borderId="0" xfId="0" applyFill="1" applyBorder="1" applyAlignment="1">
      <alignment horizontal="center"/>
    </xf>
    <xf numFmtId="0" fontId="0" fillId="26" borderId="26" xfId="0" applyFill="1" applyBorder="1" applyAlignment="1">
      <alignment horizontal="center"/>
    </xf>
    <xf numFmtId="0" fontId="0" fillId="26" borderId="0" xfId="0" applyFont="1" applyFill="1" applyAlignment="1">
      <alignment horizontal="center"/>
    </xf>
    <xf numFmtId="0" fontId="0" fillId="0" borderId="0" xfId="0" applyFont="1" applyAlignment="1">
      <alignment horizontal="center"/>
    </xf>
    <xf numFmtId="0" fontId="0" fillId="0" borderId="36" xfId="0" applyFont="1" applyBorder="1" applyAlignment="1">
      <alignment horizontal="center"/>
    </xf>
    <xf numFmtId="0" fontId="0" fillId="26" borderId="36" xfId="0" applyFont="1" applyFill="1" applyBorder="1" applyAlignment="1">
      <alignment horizontal="center"/>
    </xf>
    <xf numFmtId="0" fontId="0" fillId="0" borderId="37" xfId="0" applyFont="1" applyFill="1" applyBorder="1" applyAlignment="1">
      <alignment horizontal="center"/>
    </xf>
    <xf numFmtId="0" fontId="0" fillId="0" borderId="38" xfId="0" applyFont="1" applyBorder="1" applyAlignment="1">
      <alignment horizontal="center"/>
    </xf>
    <xf numFmtId="0" fontId="52" fillId="0" borderId="15" xfId="0" applyFont="1" applyBorder="1" applyAlignment="1">
      <alignment horizontal="center"/>
    </xf>
    <xf numFmtId="0" fontId="0" fillId="26" borderId="15" xfId="0" applyFont="1" applyFill="1" applyBorder="1" applyAlignment="1">
      <alignment horizontal="center"/>
    </xf>
    <xf numFmtId="1" fontId="28" fillId="0" borderId="15" xfId="0" applyNumberFormat="1" applyFont="1" applyBorder="1" applyAlignment="1" applyProtection="1">
      <alignment/>
      <protection/>
    </xf>
    <xf numFmtId="1" fontId="0" fillId="0" borderId="30" xfId="0" applyNumberFormat="1" applyFont="1" applyBorder="1" applyAlignment="1" applyProtection="1">
      <alignment vertical="center" wrapText="1"/>
      <protection/>
    </xf>
    <xf numFmtId="1" fontId="0" fillId="0" borderId="33" xfId="0" applyNumberFormat="1" applyFont="1" applyBorder="1" applyAlignment="1" applyProtection="1">
      <alignment vertical="center" wrapText="1"/>
      <protection/>
    </xf>
    <xf numFmtId="0" fontId="0" fillId="0" borderId="0" xfId="0" applyAlignment="1" applyProtection="1">
      <alignment/>
      <protection locked="0"/>
    </xf>
    <xf numFmtId="0" fontId="53" fillId="0" borderId="0" xfId="0" applyFont="1" applyAlignment="1" applyProtection="1">
      <alignment/>
      <protection locked="0"/>
    </xf>
    <xf numFmtId="0" fontId="52" fillId="0" borderId="0" xfId="0" applyFont="1" applyAlignment="1" applyProtection="1">
      <alignment/>
      <protection locked="0"/>
    </xf>
    <xf numFmtId="0" fontId="0" fillId="0" borderId="0" xfId="0" applyFont="1" applyAlignment="1" applyProtection="1">
      <alignment horizontal="right"/>
      <protection/>
    </xf>
    <xf numFmtId="0" fontId="0" fillId="0" borderId="0" xfId="0" applyFill="1" applyAlignment="1" applyProtection="1">
      <alignment horizontal="left"/>
      <protection/>
    </xf>
    <xf numFmtId="0" fontId="0" fillId="0" borderId="0" xfId="0" applyFont="1" applyAlignment="1" applyProtection="1">
      <alignment horizontal="left"/>
      <protection/>
    </xf>
    <xf numFmtId="0" fontId="6" fillId="0" borderId="0" xfId="0" applyFont="1" applyAlignment="1" applyProtection="1">
      <alignment horizontal="center"/>
      <protection/>
    </xf>
    <xf numFmtId="0" fontId="0" fillId="27" borderId="0" xfId="0" applyFill="1" applyAlignment="1" applyProtection="1">
      <alignment horizontal="center"/>
      <protection/>
    </xf>
    <xf numFmtId="0" fontId="6" fillId="0" borderId="0" xfId="0" applyFont="1" applyAlignment="1" applyProtection="1">
      <alignment/>
      <protection/>
    </xf>
    <xf numFmtId="16" fontId="6" fillId="0" borderId="0" xfId="0" applyNumberFormat="1" applyFont="1" applyAlignment="1" applyProtection="1">
      <alignment horizontal="center"/>
      <protection/>
    </xf>
    <xf numFmtId="172" fontId="0" fillId="0" borderId="0" xfId="0" applyNumberFormat="1" applyAlignment="1" applyProtection="1">
      <alignment horizontal="center"/>
      <protection/>
    </xf>
    <xf numFmtId="0" fontId="0" fillId="0" borderId="0" xfId="0" applyFont="1" applyAlignment="1" applyProtection="1">
      <alignment horizontal="center"/>
      <protection/>
    </xf>
    <xf numFmtId="0" fontId="0" fillId="27" borderId="0" xfId="0" applyFill="1" applyAlignment="1" applyProtection="1">
      <alignment/>
      <protection/>
    </xf>
    <xf numFmtId="0" fontId="6" fillId="27" borderId="0" xfId="0" applyFont="1" applyFill="1" applyAlignment="1" applyProtection="1">
      <alignment horizontal="left"/>
      <protection locked="0"/>
    </xf>
    <xf numFmtId="0" fontId="0" fillId="0" borderId="0" xfId="0" applyFont="1" applyAlignment="1" applyProtection="1">
      <alignment/>
      <protection/>
    </xf>
    <xf numFmtId="0" fontId="3" fillId="0" borderId="19" xfId="0" applyFont="1" applyFill="1" applyBorder="1" applyAlignment="1">
      <alignment horizontal="left"/>
    </xf>
    <xf numFmtId="0" fontId="3" fillId="0" borderId="39" xfId="0" applyFont="1" applyFill="1" applyBorder="1" applyAlignment="1">
      <alignment/>
    </xf>
    <xf numFmtId="0" fontId="3" fillId="0" borderId="19" xfId="0" applyFont="1" applyFill="1" applyBorder="1" applyAlignment="1">
      <alignment vertical="top" wrapText="1"/>
    </xf>
    <xf numFmtId="0" fontId="3" fillId="0" borderId="40" xfId="0" applyFont="1" applyFill="1" applyBorder="1" applyAlignment="1">
      <alignment/>
    </xf>
    <xf numFmtId="14" fontId="4" fillId="0" borderId="41" xfId="0" applyNumberFormat="1" applyFont="1" applyFill="1" applyBorder="1" applyAlignment="1">
      <alignment/>
    </xf>
    <xf numFmtId="0" fontId="3" fillId="0" borderId="18" xfId="0" applyFont="1" applyFill="1" applyBorder="1" applyAlignment="1">
      <alignment horizontal="left"/>
    </xf>
    <xf numFmtId="0" fontId="3" fillId="0" borderId="39" xfId="0" applyFont="1" applyFill="1" applyBorder="1" applyAlignment="1">
      <alignment horizontal="left"/>
    </xf>
    <xf numFmtId="0" fontId="3" fillId="0" borderId="19" xfId="0" applyFont="1" applyFill="1" applyBorder="1" applyAlignment="1">
      <alignment wrapText="1"/>
    </xf>
    <xf numFmtId="0" fontId="3" fillId="0" borderId="19" xfId="0" applyFont="1" applyBorder="1" applyAlignment="1">
      <alignment/>
    </xf>
    <xf numFmtId="20" fontId="3" fillId="0" borderId="20" xfId="0" applyNumberFormat="1" applyFont="1" applyBorder="1" applyAlignment="1">
      <alignment/>
    </xf>
    <xf numFmtId="14" fontId="4" fillId="0" borderId="18" xfId="0" applyNumberFormat="1" applyFont="1" applyBorder="1" applyAlignment="1">
      <alignment horizontal="left"/>
    </xf>
    <xf numFmtId="20" fontId="3" fillId="0" borderId="20" xfId="0" applyNumberFormat="1" applyFont="1" applyBorder="1" applyAlignment="1">
      <alignment horizontal="left"/>
    </xf>
    <xf numFmtId="0" fontId="2" fillId="0" borderId="19" xfId="48" applyFill="1" applyBorder="1" applyAlignment="1" applyProtection="1">
      <alignment/>
      <protection/>
    </xf>
    <xf numFmtId="0" fontId="54" fillId="0" borderId="21" xfId="0" applyFont="1" applyFill="1" applyBorder="1" applyAlignment="1">
      <alignment/>
    </xf>
    <xf numFmtId="0" fontId="33" fillId="0" borderId="30" xfId="0" applyFont="1" applyBorder="1" applyAlignment="1" applyProtection="1">
      <alignment horizontal="center"/>
      <protection/>
    </xf>
    <xf numFmtId="0" fontId="33" fillId="0" borderId="21" xfId="0" applyFont="1" applyBorder="1" applyAlignment="1" applyProtection="1">
      <alignment horizontal="center"/>
      <protection/>
    </xf>
    <xf numFmtId="0" fontId="33" fillId="0" borderId="33" xfId="0" applyFont="1" applyBorder="1" applyAlignment="1" applyProtection="1">
      <alignment horizontal="center"/>
      <protection/>
    </xf>
    <xf numFmtId="0" fontId="33" fillId="0" borderId="23" xfId="0" applyFont="1" applyBorder="1" applyAlignment="1" applyProtection="1">
      <alignment horizontal="center"/>
      <protection/>
    </xf>
    <xf numFmtId="0" fontId="33" fillId="0" borderId="42" xfId="0" applyFont="1" applyBorder="1" applyAlignment="1" applyProtection="1">
      <alignment horizontal="center"/>
      <protection/>
    </xf>
    <xf numFmtId="0" fontId="33" fillId="0" borderId="20" xfId="0" applyFont="1" applyBorder="1" applyAlignment="1" applyProtection="1">
      <alignment horizontal="center"/>
      <protection/>
    </xf>
    <xf numFmtId="0" fontId="33" fillId="0" borderId="43" xfId="0" applyFont="1" applyBorder="1" applyAlignment="1" applyProtection="1">
      <alignment horizontal="center"/>
      <protection/>
    </xf>
    <xf numFmtId="0" fontId="33" fillId="0" borderId="44" xfId="0" applyFont="1" applyBorder="1" applyAlignment="1" applyProtection="1">
      <alignment horizontal="center"/>
      <protection/>
    </xf>
    <xf numFmtId="0" fontId="3" fillId="0" borderId="18" xfId="0" applyFont="1" applyFill="1" applyBorder="1" applyAlignment="1">
      <alignment/>
    </xf>
    <xf numFmtId="0" fontId="3" fillId="0" borderId="18" xfId="0" applyFont="1" applyFill="1" applyBorder="1" applyAlignment="1">
      <alignment/>
    </xf>
    <xf numFmtId="0" fontId="4" fillId="27" borderId="17" xfId="0" applyFont="1" applyFill="1" applyBorder="1" applyAlignment="1">
      <alignment/>
    </xf>
    <xf numFmtId="0" fontId="0" fillId="0" borderId="0" xfId="0" applyFont="1" applyAlignment="1" applyProtection="1">
      <alignment/>
      <protection locked="0"/>
    </xf>
    <xf numFmtId="0" fontId="2" fillId="0" borderId="21" xfId="48" applyFill="1" applyBorder="1" applyAlignment="1" applyProtection="1">
      <alignment/>
      <protection/>
    </xf>
    <xf numFmtId="0" fontId="45" fillId="0" borderId="18" xfId="0" applyFont="1" applyBorder="1" applyAlignment="1">
      <alignment/>
    </xf>
    <xf numFmtId="0" fontId="0" fillId="0" borderId="45" xfId="0" applyFont="1" applyFill="1" applyBorder="1" applyAlignment="1">
      <alignment/>
    </xf>
    <xf numFmtId="0" fontId="5" fillId="28" borderId="14" xfId="0" applyFont="1" applyFill="1" applyBorder="1" applyAlignment="1">
      <alignment horizontal="center"/>
    </xf>
    <xf numFmtId="0" fontId="27" fillId="28" borderId="46" xfId="48" applyFont="1" applyFill="1" applyBorder="1" applyAlignment="1" applyProtection="1">
      <alignment horizontal="center" vertical="center" wrapText="1"/>
      <protection/>
    </xf>
    <xf numFmtId="0" fontId="27" fillId="28" borderId="24" xfId="48" applyFont="1" applyFill="1" applyBorder="1" applyAlignment="1" applyProtection="1">
      <alignment horizontal="center" vertical="center" wrapText="1"/>
      <protection/>
    </xf>
    <xf numFmtId="0" fontId="27" fillId="28" borderId="47" xfId="48" applyFont="1" applyFill="1" applyBorder="1" applyAlignment="1" applyProtection="1">
      <alignment horizontal="center" vertical="center" wrapText="1"/>
      <protection/>
    </xf>
    <xf numFmtId="0" fontId="5" fillId="28" borderId="48" xfId="0" applyFont="1" applyFill="1" applyBorder="1" applyAlignment="1">
      <alignment horizontal="center"/>
    </xf>
    <xf numFmtId="0" fontId="5" fillId="28" borderId="49" xfId="0" applyFont="1" applyFill="1" applyBorder="1" applyAlignment="1">
      <alignment horizontal="center"/>
    </xf>
    <xf numFmtId="0" fontId="5" fillId="28" borderId="50" xfId="0" applyFont="1" applyFill="1" applyBorder="1" applyAlignment="1">
      <alignment horizontal="center"/>
    </xf>
    <xf numFmtId="0" fontId="27" fillId="29" borderId="46" xfId="48" applyFont="1" applyFill="1" applyBorder="1" applyAlignment="1" applyProtection="1">
      <alignment horizontal="center" vertical="center" wrapText="1"/>
      <protection/>
    </xf>
    <xf numFmtId="0" fontId="27" fillId="29" borderId="24" xfId="48" applyFont="1" applyFill="1" applyBorder="1" applyAlignment="1" applyProtection="1">
      <alignment horizontal="center" vertical="center" wrapText="1"/>
      <protection/>
    </xf>
    <xf numFmtId="0" fontId="27" fillId="29" borderId="47" xfId="48" applyFont="1" applyFill="1" applyBorder="1" applyAlignment="1" applyProtection="1">
      <alignment horizontal="center" vertical="center" wrapText="1"/>
      <protection/>
    </xf>
    <xf numFmtId="0" fontId="2" fillId="0" borderId="0" xfId="48" applyFill="1" applyAlignment="1" applyProtection="1">
      <alignment horizontal="left" vertical="top" wrapText="1"/>
      <protection/>
    </xf>
    <xf numFmtId="0" fontId="5" fillId="29" borderId="14" xfId="0" applyFont="1" applyFill="1" applyBorder="1" applyAlignment="1">
      <alignment horizontal="center"/>
    </xf>
    <xf numFmtId="0" fontId="27" fillId="0" borderId="46" xfId="48" applyFont="1" applyFill="1" applyBorder="1" applyAlignment="1" applyProtection="1">
      <alignment horizontal="center" vertical="center" wrapText="1"/>
      <protection/>
    </xf>
    <xf numFmtId="0" fontId="27" fillId="0" borderId="24" xfId="48" applyFont="1" applyFill="1" applyBorder="1" applyAlignment="1" applyProtection="1">
      <alignment horizontal="center" vertical="center" wrapText="1"/>
      <protection/>
    </xf>
    <xf numFmtId="0" fontId="27" fillId="0" borderId="47" xfId="48" applyFont="1" applyFill="1" applyBorder="1" applyAlignment="1" applyProtection="1">
      <alignment horizontal="center" vertical="center" wrapText="1"/>
      <protection/>
    </xf>
    <xf numFmtId="0" fontId="3" fillId="0" borderId="0" xfId="0" applyFont="1" applyFill="1" applyAlignment="1">
      <alignment horizontal="left" vertical="top" wrapText="1"/>
    </xf>
    <xf numFmtId="0" fontId="5" fillId="0" borderId="0" xfId="0" applyFont="1" applyFill="1" applyAlignment="1">
      <alignment horizontal="center"/>
    </xf>
    <xf numFmtId="0" fontId="4" fillId="0" borderId="0" xfId="0" applyFont="1" applyFill="1" applyAlignment="1">
      <alignment horizontal="left" vertical="top" wrapText="1"/>
    </xf>
    <xf numFmtId="0" fontId="29" fillId="27" borderId="0" xfId="0" applyFont="1" applyFill="1" applyAlignment="1">
      <alignment horizontal="left" vertical="top" wrapText="1"/>
    </xf>
    <xf numFmtId="0" fontId="0" fillId="0" borderId="0" xfId="0" applyFont="1" applyAlignment="1">
      <alignment horizontal="justify" vertical="top" wrapText="1"/>
    </xf>
    <xf numFmtId="0" fontId="0" fillId="0" borderId="0" xfId="0" applyAlignment="1">
      <alignment horizontal="justify" vertical="top" wrapText="1"/>
    </xf>
    <xf numFmtId="0" fontId="42" fillId="0" borderId="0" xfId="0" applyFont="1" applyAlignment="1">
      <alignment horizontal="center"/>
    </xf>
    <xf numFmtId="0" fontId="55" fillId="29" borderId="0" xfId="0" applyFont="1" applyFill="1" applyAlignment="1" applyProtection="1">
      <alignment horizontal="center" vertical="center"/>
      <protection/>
    </xf>
    <xf numFmtId="0" fontId="6" fillId="0" borderId="0" xfId="0" applyFont="1" applyFill="1" applyAlignment="1" applyProtection="1">
      <alignment horizontal="center"/>
      <protection/>
    </xf>
    <xf numFmtId="0" fontId="6" fillId="0" borderId="0" xfId="0" applyFont="1" applyAlignment="1" applyProtection="1">
      <alignment horizontal="center"/>
      <protection/>
    </xf>
    <xf numFmtId="0" fontId="0" fillId="0" borderId="0" xfId="0" applyFont="1" applyAlignment="1" applyProtection="1">
      <alignment horizontal="center"/>
      <protection/>
    </xf>
    <xf numFmtId="0" fontId="56" fillId="0" borderId="0" xfId="0" applyFont="1" applyAlignment="1" applyProtection="1">
      <alignment horizontal="center" wrapText="1"/>
      <protection locked="0"/>
    </xf>
    <xf numFmtId="0" fontId="54" fillId="0" borderId="0" xfId="0" applyFont="1" applyAlignment="1" applyProtection="1">
      <alignment horizontal="center"/>
      <protection/>
    </xf>
    <xf numFmtId="0" fontId="0" fillId="0" borderId="0" xfId="0" applyAlignment="1" applyProtection="1">
      <alignment horizontal="left" vertical="top" wrapText="1"/>
      <protection/>
    </xf>
    <xf numFmtId="0" fontId="56" fillId="0" borderId="0" xfId="0" applyFont="1" applyAlignment="1" applyProtection="1">
      <alignment horizontal="center"/>
      <protection/>
    </xf>
    <xf numFmtId="0" fontId="6" fillId="0" borderId="0" xfId="0" applyFont="1" applyBorder="1" applyAlignment="1">
      <alignment horizontal="center"/>
    </xf>
    <xf numFmtId="0" fontId="36" fillId="0" borderId="0" xfId="0" applyFont="1" applyBorder="1" applyAlignment="1" applyProtection="1">
      <alignment horizontal="center"/>
      <protection/>
    </xf>
    <xf numFmtId="0" fontId="34" fillId="0" borderId="0" xfId="0" applyFont="1" applyAlignment="1" applyProtection="1">
      <alignment horizontal="center"/>
      <protection/>
    </xf>
    <xf numFmtId="0" fontId="3" fillId="0" borderId="31" xfId="0" applyFont="1" applyFill="1" applyBorder="1" applyAlignment="1" applyProtection="1">
      <alignment horizontal="left" vertical="top"/>
      <protection locked="0"/>
    </xf>
    <xf numFmtId="0" fontId="33" fillId="0" borderId="16" xfId="0" applyFont="1" applyFill="1" applyBorder="1" applyAlignment="1" applyProtection="1">
      <alignment horizontal="left"/>
      <protection/>
    </xf>
    <xf numFmtId="0" fontId="33" fillId="0" borderId="34" xfId="0" applyFont="1" applyFill="1" applyBorder="1" applyAlignment="1" applyProtection="1">
      <alignment horizontal="left"/>
      <protection/>
    </xf>
    <xf numFmtId="0" fontId="33" fillId="0" borderId="35" xfId="0" applyFont="1" applyFill="1" applyBorder="1" applyAlignment="1" applyProtection="1">
      <alignment horizontal="left"/>
      <protection/>
    </xf>
    <xf numFmtId="1" fontId="33" fillId="0" borderId="31" xfId="0" applyNumberFormat="1" applyFont="1" applyFill="1" applyBorder="1" applyAlignment="1" applyProtection="1">
      <alignment horizontal="left"/>
      <protection/>
    </xf>
    <xf numFmtId="0" fontId="33" fillId="0" borderId="31" xfId="0" applyFont="1" applyFill="1" applyBorder="1" applyAlignment="1" applyProtection="1">
      <alignment horizontal="left"/>
      <protection/>
    </xf>
    <xf numFmtId="1" fontId="33" fillId="0" borderId="16" xfId="0" applyNumberFormat="1" applyFont="1" applyFill="1" applyBorder="1" applyAlignment="1" applyProtection="1">
      <alignment horizontal="left"/>
      <protection/>
    </xf>
    <xf numFmtId="0" fontId="33" fillId="25" borderId="31" xfId="0" applyFont="1" applyFill="1" applyBorder="1" applyAlignment="1" applyProtection="1">
      <alignment horizontal="left"/>
      <protection locked="0"/>
    </xf>
    <xf numFmtId="0" fontId="33" fillId="0" borderId="31" xfId="0" applyFont="1" applyBorder="1" applyAlignment="1" applyProtection="1">
      <alignment horizontal="center"/>
      <protection/>
    </xf>
    <xf numFmtId="0" fontId="33" fillId="0" borderId="16" xfId="0" applyFont="1" applyBorder="1" applyAlignment="1" applyProtection="1">
      <alignment horizontal="center"/>
      <protection/>
    </xf>
    <xf numFmtId="0" fontId="33" fillId="0" borderId="34" xfId="0" applyFont="1" applyBorder="1" applyAlignment="1" applyProtection="1">
      <alignment horizontal="center"/>
      <protection/>
    </xf>
    <xf numFmtId="0" fontId="33" fillId="0" borderId="35" xfId="0" applyFont="1" applyBorder="1" applyAlignment="1" applyProtection="1">
      <alignment horizontal="center"/>
      <protection/>
    </xf>
    <xf numFmtId="0" fontId="28" fillId="0" borderId="34" xfId="0" applyFont="1" applyBorder="1" applyAlignment="1" applyProtection="1">
      <alignment horizontal="center"/>
      <protection/>
    </xf>
    <xf numFmtId="0" fontId="28" fillId="0" borderId="35" xfId="0" applyFont="1" applyBorder="1" applyAlignment="1" applyProtection="1">
      <alignment horizontal="center"/>
      <protection/>
    </xf>
    <xf numFmtId="0" fontId="28" fillId="0" borderId="16" xfId="0" applyFont="1" applyBorder="1" applyAlignment="1" applyProtection="1">
      <alignment horizontal="center"/>
      <protection/>
    </xf>
    <xf numFmtId="0" fontId="28" fillId="0" borderId="31" xfId="0" applyFont="1" applyBorder="1" applyAlignment="1" applyProtection="1">
      <alignment horizontal="center" vertical="center"/>
      <protection/>
    </xf>
    <xf numFmtId="0" fontId="28" fillId="0" borderId="13" xfId="0" applyFont="1" applyBorder="1" applyAlignment="1" applyProtection="1">
      <alignment horizontal="center" vertical="center"/>
      <protection/>
    </xf>
    <xf numFmtId="0" fontId="6" fillId="0" borderId="16" xfId="0" applyFont="1" applyBorder="1" applyAlignment="1" applyProtection="1">
      <alignment horizontal="center" vertical="center"/>
      <protection/>
    </xf>
    <xf numFmtId="0" fontId="6" fillId="0" borderId="34" xfId="0" applyFont="1" applyBorder="1" applyAlignment="1" applyProtection="1">
      <alignment horizontal="center" vertical="center"/>
      <protection/>
    </xf>
    <xf numFmtId="0" fontId="6" fillId="0" borderId="35" xfId="0" applyFont="1" applyBorder="1" applyAlignment="1" applyProtection="1">
      <alignment horizontal="center" vertical="center"/>
      <protection/>
    </xf>
    <xf numFmtId="0" fontId="28" fillId="0" borderId="15" xfId="0" applyFont="1" applyBorder="1" applyAlignment="1" applyProtection="1">
      <alignment horizontal="center"/>
      <protection/>
    </xf>
    <xf numFmtId="0" fontId="28" fillId="0" borderId="0" xfId="0" applyFont="1" applyAlignment="1" applyProtection="1">
      <alignment horizontal="center"/>
      <protection/>
    </xf>
    <xf numFmtId="0" fontId="31" fillId="25" borderId="0" xfId="0" applyFont="1" applyFill="1" applyAlignment="1" applyProtection="1">
      <alignment horizontal="left"/>
      <protection locked="0"/>
    </xf>
    <xf numFmtId="170" fontId="31" fillId="25" borderId="0" xfId="0" applyNumberFormat="1" applyFont="1" applyFill="1" applyAlignment="1" applyProtection="1">
      <alignment horizontal="left"/>
      <protection locked="0"/>
    </xf>
    <xf numFmtId="0" fontId="57" fillId="0" borderId="0" xfId="0" applyFont="1" applyAlignment="1" applyProtection="1">
      <alignment horizontal="center"/>
      <protection/>
    </xf>
    <xf numFmtId="0" fontId="31" fillId="0" borderId="0" xfId="0" applyFont="1" applyAlignment="1" applyProtection="1">
      <alignment horizontal="center"/>
      <protection/>
    </xf>
    <xf numFmtId="0" fontId="28" fillId="0" borderId="51" xfId="0" applyFont="1" applyBorder="1" applyAlignment="1" applyProtection="1">
      <alignment horizontal="center" vertical="center" wrapText="1"/>
      <protection/>
    </xf>
    <xf numFmtId="0" fontId="28" fillId="0" borderId="52" xfId="0" applyFont="1" applyBorder="1" applyAlignment="1" applyProtection="1">
      <alignment horizontal="center" vertical="center" wrapText="1"/>
      <protection/>
    </xf>
    <xf numFmtId="0" fontId="28" fillId="0" borderId="0"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29" fillId="0" borderId="53" xfId="0" applyFont="1" applyBorder="1" applyAlignment="1" applyProtection="1">
      <alignment horizontal="center"/>
      <protection/>
    </xf>
    <xf numFmtId="0" fontId="29" fillId="0" borderId="54" xfId="0" applyFont="1" applyBorder="1" applyAlignment="1" applyProtection="1">
      <alignment horizontal="center"/>
      <protection/>
    </xf>
    <xf numFmtId="0" fontId="29" fillId="0" borderId="55" xfId="0" applyFont="1" applyBorder="1" applyAlignment="1" applyProtection="1">
      <alignment horizontal="center"/>
      <protection/>
    </xf>
    <xf numFmtId="0" fontId="30" fillId="0" borderId="15" xfId="0" applyFont="1" applyBorder="1" applyAlignment="1" applyProtection="1">
      <alignment horizontal="justify" vertical="top" wrapText="1"/>
      <protection/>
    </xf>
    <xf numFmtId="0" fontId="30" fillId="0" borderId="0" xfId="0" applyFont="1" applyBorder="1" applyAlignment="1" applyProtection="1">
      <alignment horizontal="justify" vertical="top" wrapText="1"/>
      <protection/>
    </xf>
    <xf numFmtId="0" fontId="58" fillId="0" borderId="0" xfId="0" applyFont="1" applyFill="1" applyBorder="1" applyAlignment="1" applyProtection="1">
      <alignment horizontal="left" vertical="top" wrapText="1"/>
      <protection/>
    </xf>
    <xf numFmtId="0" fontId="29" fillId="0" borderId="0" xfId="0" applyFont="1" applyAlignment="1" applyProtection="1">
      <alignment horizontal="center"/>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2">
    <dxf>
      <font>
        <color theme="1"/>
      </font>
      <fill>
        <patternFill>
          <bgColor rgb="FF00B050"/>
        </patternFill>
      </fill>
    </dxf>
    <dxf>
      <font>
        <color theme="1"/>
      </font>
      <fill>
        <patternFill>
          <bgColor rgb="FF00B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0</xdr:colOff>
      <xdr:row>3</xdr:row>
      <xdr:rowOff>161925</xdr:rowOff>
    </xdr:from>
    <xdr:to>
      <xdr:col>24</xdr:col>
      <xdr:colOff>247650</xdr:colOff>
      <xdr:row>17</xdr:row>
      <xdr:rowOff>76200</xdr:rowOff>
    </xdr:to>
    <xdr:pic>
      <xdr:nvPicPr>
        <xdr:cNvPr id="1" name="Grafik 1"/>
        <xdr:cNvPicPr preferRelativeResize="1">
          <a:picLocks noChangeAspect="1"/>
        </xdr:cNvPicPr>
      </xdr:nvPicPr>
      <xdr:blipFill>
        <a:blip r:embed="rId1"/>
        <a:stretch>
          <a:fillRect/>
        </a:stretch>
      </xdr:blipFill>
      <xdr:spPr>
        <a:xfrm>
          <a:off x="11582400" y="685800"/>
          <a:ext cx="3981450" cy="2181225"/>
        </a:xfrm>
        <a:prstGeom prst="rect">
          <a:avLst/>
        </a:prstGeom>
        <a:noFill/>
        <a:ln w="9525" cmpd="sng">
          <a:noFill/>
        </a:ln>
      </xdr:spPr>
    </xdr:pic>
    <xdr:clientData/>
  </xdr:twoCellAnchor>
  <xdr:twoCellAnchor editAs="oneCell">
    <xdr:from>
      <xdr:col>20</xdr:col>
      <xdr:colOff>0</xdr:colOff>
      <xdr:row>19</xdr:row>
      <xdr:rowOff>0</xdr:rowOff>
    </xdr:from>
    <xdr:to>
      <xdr:col>24</xdr:col>
      <xdr:colOff>352425</xdr:colOff>
      <xdr:row>32</xdr:row>
      <xdr:rowOff>19050</xdr:rowOff>
    </xdr:to>
    <xdr:pic>
      <xdr:nvPicPr>
        <xdr:cNvPr id="2" name="Grafik 2"/>
        <xdr:cNvPicPr preferRelativeResize="1">
          <a:picLocks noChangeAspect="1"/>
        </xdr:cNvPicPr>
      </xdr:nvPicPr>
      <xdr:blipFill>
        <a:blip r:embed="rId2"/>
        <a:stretch>
          <a:fillRect/>
        </a:stretch>
      </xdr:blipFill>
      <xdr:spPr>
        <a:xfrm>
          <a:off x="11582400" y="3114675"/>
          <a:ext cx="4086225" cy="2266950"/>
        </a:xfrm>
        <a:prstGeom prst="rect">
          <a:avLst/>
        </a:prstGeom>
        <a:noFill/>
        <a:ln w="9525" cmpd="sng">
          <a:noFill/>
        </a:ln>
      </xdr:spPr>
    </xdr:pic>
    <xdr:clientData/>
  </xdr:twoCellAnchor>
  <xdr:twoCellAnchor editAs="oneCell">
    <xdr:from>
      <xdr:col>20</xdr:col>
      <xdr:colOff>0</xdr:colOff>
      <xdr:row>49</xdr:row>
      <xdr:rowOff>47625</xdr:rowOff>
    </xdr:from>
    <xdr:to>
      <xdr:col>24</xdr:col>
      <xdr:colOff>447675</xdr:colOff>
      <xdr:row>63</xdr:row>
      <xdr:rowOff>38100</xdr:rowOff>
    </xdr:to>
    <xdr:pic>
      <xdr:nvPicPr>
        <xdr:cNvPr id="3" name="Grafik 3"/>
        <xdr:cNvPicPr preferRelativeResize="1">
          <a:picLocks noChangeAspect="1"/>
        </xdr:cNvPicPr>
      </xdr:nvPicPr>
      <xdr:blipFill>
        <a:blip r:embed="rId3"/>
        <a:stretch>
          <a:fillRect/>
        </a:stretch>
      </xdr:blipFill>
      <xdr:spPr>
        <a:xfrm>
          <a:off x="11582400" y="8543925"/>
          <a:ext cx="4181475" cy="2257425"/>
        </a:xfrm>
        <a:prstGeom prst="rect">
          <a:avLst/>
        </a:prstGeom>
        <a:noFill/>
        <a:ln w="9525" cmpd="sng">
          <a:noFill/>
        </a:ln>
      </xdr:spPr>
    </xdr:pic>
    <xdr:clientData/>
  </xdr:twoCellAnchor>
  <xdr:twoCellAnchor editAs="oneCell">
    <xdr:from>
      <xdr:col>20</xdr:col>
      <xdr:colOff>0</xdr:colOff>
      <xdr:row>35</xdr:row>
      <xdr:rowOff>0</xdr:rowOff>
    </xdr:from>
    <xdr:to>
      <xdr:col>24</xdr:col>
      <xdr:colOff>352425</xdr:colOff>
      <xdr:row>47</xdr:row>
      <xdr:rowOff>247650</xdr:rowOff>
    </xdr:to>
    <xdr:pic>
      <xdr:nvPicPr>
        <xdr:cNvPr id="4" name="Grafik 4"/>
        <xdr:cNvPicPr preferRelativeResize="1">
          <a:picLocks noChangeAspect="1"/>
        </xdr:cNvPicPr>
      </xdr:nvPicPr>
      <xdr:blipFill>
        <a:blip r:embed="rId4"/>
        <a:stretch>
          <a:fillRect/>
        </a:stretch>
      </xdr:blipFill>
      <xdr:spPr>
        <a:xfrm>
          <a:off x="11582400" y="5886450"/>
          <a:ext cx="4086225" cy="2190750"/>
        </a:xfrm>
        <a:prstGeom prst="rect">
          <a:avLst/>
        </a:prstGeom>
        <a:noFill/>
        <a:ln w="9525" cmpd="sng">
          <a:noFill/>
        </a:ln>
      </xdr:spPr>
    </xdr:pic>
    <xdr:clientData/>
  </xdr:twoCellAnchor>
  <xdr:twoCellAnchor editAs="oneCell">
    <xdr:from>
      <xdr:col>20</xdr:col>
      <xdr:colOff>0</xdr:colOff>
      <xdr:row>65</xdr:row>
      <xdr:rowOff>0</xdr:rowOff>
    </xdr:from>
    <xdr:to>
      <xdr:col>24</xdr:col>
      <xdr:colOff>266700</xdr:colOff>
      <xdr:row>78</xdr:row>
      <xdr:rowOff>104775</xdr:rowOff>
    </xdr:to>
    <xdr:pic>
      <xdr:nvPicPr>
        <xdr:cNvPr id="5" name="Grafik 5"/>
        <xdr:cNvPicPr preferRelativeResize="1">
          <a:picLocks noChangeAspect="1"/>
        </xdr:cNvPicPr>
      </xdr:nvPicPr>
      <xdr:blipFill>
        <a:blip r:embed="rId5"/>
        <a:stretch>
          <a:fillRect/>
        </a:stretch>
      </xdr:blipFill>
      <xdr:spPr>
        <a:xfrm>
          <a:off x="11582400" y="11087100"/>
          <a:ext cx="4000500" cy="2209800"/>
        </a:xfrm>
        <a:prstGeom prst="rect">
          <a:avLst/>
        </a:prstGeom>
        <a:noFill/>
        <a:ln w="9525" cmpd="sng">
          <a:noFill/>
        </a:ln>
      </xdr:spPr>
    </xdr:pic>
    <xdr:clientData/>
  </xdr:twoCellAnchor>
  <xdr:twoCellAnchor editAs="oneCell">
    <xdr:from>
      <xdr:col>15</xdr:col>
      <xdr:colOff>0</xdr:colOff>
      <xdr:row>19</xdr:row>
      <xdr:rowOff>0</xdr:rowOff>
    </xdr:from>
    <xdr:to>
      <xdr:col>19</xdr:col>
      <xdr:colOff>295275</xdr:colOff>
      <xdr:row>31</xdr:row>
      <xdr:rowOff>38100</xdr:rowOff>
    </xdr:to>
    <xdr:pic>
      <xdr:nvPicPr>
        <xdr:cNvPr id="6" name="Grafik 6"/>
        <xdr:cNvPicPr preferRelativeResize="1">
          <a:picLocks noChangeAspect="1"/>
        </xdr:cNvPicPr>
      </xdr:nvPicPr>
      <xdr:blipFill>
        <a:blip r:embed="rId6"/>
        <a:stretch>
          <a:fillRect/>
        </a:stretch>
      </xdr:blipFill>
      <xdr:spPr>
        <a:xfrm>
          <a:off x="6915150" y="3114675"/>
          <a:ext cx="4029075" cy="2124075"/>
        </a:xfrm>
        <a:prstGeom prst="rect">
          <a:avLst/>
        </a:prstGeom>
        <a:noFill/>
        <a:ln w="9525" cmpd="sng">
          <a:noFill/>
        </a:ln>
      </xdr:spPr>
    </xdr:pic>
    <xdr:clientData/>
  </xdr:twoCellAnchor>
  <xdr:twoCellAnchor editAs="oneCell">
    <xdr:from>
      <xdr:col>15</xdr:col>
      <xdr:colOff>0</xdr:colOff>
      <xdr:row>35</xdr:row>
      <xdr:rowOff>0</xdr:rowOff>
    </xdr:from>
    <xdr:to>
      <xdr:col>19</xdr:col>
      <xdr:colOff>200025</xdr:colOff>
      <xdr:row>48</xdr:row>
      <xdr:rowOff>57150</xdr:rowOff>
    </xdr:to>
    <xdr:pic>
      <xdr:nvPicPr>
        <xdr:cNvPr id="7" name="Grafik 7"/>
        <xdr:cNvPicPr preferRelativeResize="1">
          <a:picLocks noChangeAspect="1"/>
        </xdr:cNvPicPr>
      </xdr:nvPicPr>
      <xdr:blipFill>
        <a:blip r:embed="rId7"/>
        <a:stretch>
          <a:fillRect/>
        </a:stretch>
      </xdr:blipFill>
      <xdr:spPr>
        <a:xfrm>
          <a:off x="6915150" y="5886450"/>
          <a:ext cx="3933825" cy="2352675"/>
        </a:xfrm>
        <a:prstGeom prst="rect">
          <a:avLst/>
        </a:prstGeom>
        <a:noFill/>
        <a:ln w="9525" cmpd="sng">
          <a:noFill/>
        </a:ln>
      </xdr:spPr>
    </xdr:pic>
    <xdr:clientData/>
  </xdr:twoCellAnchor>
  <xdr:twoCellAnchor editAs="oneCell">
    <xdr:from>
      <xdr:col>15</xdr:col>
      <xdr:colOff>0</xdr:colOff>
      <xdr:row>49</xdr:row>
      <xdr:rowOff>0</xdr:rowOff>
    </xdr:from>
    <xdr:to>
      <xdr:col>19</xdr:col>
      <xdr:colOff>285750</xdr:colOff>
      <xdr:row>63</xdr:row>
      <xdr:rowOff>47625</xdr:rowOff>
    </xdr:to>
    <xdr:pic>
      <xdr:nvPicPr>
        <xdr:cNvPr id="8" name="Grafik 8"/>
        <xdr:cNvPicPr preferRelativeResize="1">
          <a:picLocks noChangeAspect="1"/>
        </xdr:cNvPicPr>
      </xdr:nvPicPr>
      <xdr:blipFill>
        <a:blip r:embed="rId8"/>
        <a:stretch>
          <a:fillRect/>
        </a:stretch>
      </xdr:blipFill>
      <xdr:spPr>
        <a:xfrm>
          <a:off x="6915150" y="8496300"/>
          <a:ext cx="4019550" cy="2314575"/>
        </a:xfrm>
        <a:prstGeom prst="rect">
          <a:avLst/>
        </a:prstGeom>
        <a:noFill/>
        <a:ln w="9525" cmpd="sng">
          <a:noFill/>
        </a:ln>
      </xdr:spPr>
    </xdr:pic>
    <xdr:clientData/>
  </xdr:twoCellAnchor>
  <xdr:twoCellAnchor editAs="oneCell">
    <xdr:from>
      <xdr:col>15</xdr:col>
      <xdr:colOff>0</xdr:colOff>
      <xdr:row>65</xdr:row>
      <xdr:rowOff>0</xdr:rowOff>
    </xdr:from>
    <xdr:to>
      <xdr:col>19</xdr:col>
      <xdr:colOff>295275</xdr:colOff>
      <xdr:row>79</xdr:row>
      <xdr:rowOff>0</xdr:rowOff>
    </xdr:to>
    <xdr:pic>
      <xdr:nvPicPr>
        <xdr:cNvPr id="9" name="Grafik 9"/>
        <xdr:cNvPicPr preferRelativeResize="1">
          <a:picLocks noChangeAspect="1"/>
        </xdr:cNvPicPr>
      </xdr:nvPicPr>
      <xdr:blipFill>
        <a:blip r:embed="rId9"/>
        <a:stretch>
          <a:fillRect/>
        </a:stretch>
      </xdr:blipFill>
      <xdr:spPr>
        <a:xfrm>
          <a:off x="6915150" y="11087100"/>
          <a:ext cx="4029075" cy="2266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fv-bezirk-l&#252;neburg.de/spielbetrieb/jugend-halle" TargetMode="External" /><Relationship Id="rId2" Type="http://schemas.openxmlformats.org/officeDocument/2006/relationships/hyperlink" Target="https://www.fussball.de/spieltagsuebersicht/e-junioren-hbm-fussball-mit-futsal-bezirk-lueneburg-e-junioren-hal-bezirksturnier-e-junioren-saison2324-niedersachsen/-/staffel/02NT7786K8000000VS5489B3VTDCPLQN-C#!/" TargetMode="External" /><Relationship Id="rId3" Type="http://schemas.openxmlformats.org/officeDocument/2006/relationships/hyperlink" Target="https://www.fussball.de/spieltag/gruppe-a-nienhagen-bezirk-lueneburg-b-juniorinnen-ha-bezirksturn-b-juniorinnen-saison2324-niedersachsen/-/staffel/02NT7E0000000004VS5489B3VTDCPLQN-G#!/"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boeder61@gmail.co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53"/>
  <sheetViews>
    <sheetView tabSelected="1" view="pageBreakPreview" zoomScale="60" zoomScalePageLayoutView="0" workbookViewId="0" topLeftCell="A1">
      <selection activeCell="D62" sqref="D62"/>
    </sheetView>
  </sheetViews>
  <sheetFormatPr defaultColWidth="11.421875" defaultRowHeight="12.75"/>
  <cols>
    <col min="1" max="1" width="11.421875" style="2" customWidth="1"/>
    <col min="2" max="2" width="26.7109375" style="2" customWidth="1"/>
    <col min="3" max="3" width="73.57421875" style="10" customWidth="1"/>
    <col min="4" max="4" width="3.7109375" style="10" customWidth="1"/>
    <col min="5" max="5" width="0.2890625" style="10" customWidth="1"/>
    <col min="6" max="6" width="1.421875" style="1" hidden="1" customWidth="1"/>
    <col min="7" max="7" width="1.7109375" style="2" hidden="1" customWidth="1"/>
    <col min="8" max="8" width="1.1484375" style="2" customWidth="1"/>
    <col min="9" max="9" width="11.421875" style="2" customWidth="1"/>
    <col min="10" max="10" width="13.28125" style="2" customWidth="1"/>
    <col min="11" max="14" width="0" style="2" hidden="1" customWidth="1"/>
    <col min="15" max="16384" width="11.421875" style="2" customWidth="1"/>
  </cols>
  <sheetData>
    <row r="1" spans="1:6" ht="26.25">
      <c r="A1" s="178" t="s">
        <v>150</v>
      </c>
      <c r="B1" s="178"/>
      <c r="C1" s="178"/>
      <c r="D1" s="28"/>
      <c r="E1" s="28"/>
      <c r="F1" s="28"/>
    </row>
    <row r="3" spans="1:6" ht="108" customHeight="1">
      <c r="A3" s="177" t="s">
        <v>111</v>
      </c>
      <c r="B3" s="177"/>
      <c r="C3" s="177"/>
      <c r="D3" s="27"/>
      <c r="E3" s="27"/>
      <c r="F3" s="27"/>
    </row>
    <row r="4" spans="1:6" s="31" customFormat="1" ht="60.75" customHeight="1">
      <c r="A4" s="177" t="s">
        <v>98</v>
      </c>
      <c r="B4" s="177"/>
      <c r="C4" s="177"/>
      <c r="D4" s="29"/>
      <c r="E4" s="29"/>
      <c r="F4" s="30"/>
    </row>
    <row r="5" spans="1:6" s="31" customFormat="1" ht="103.5" customHeight="1">
      <c r="A5" s="177" t="s">
        <v>73</v>
      </c>
      <c r="B5" s="177"/>
      <c r="C5" s="177"/>
      <c r="D5" s="29"/>
      <c r="E5" s="29"/>
      <c r="F5" s="30"/>
    </row>
    <row r="6" spans="1:6" s="31" customFormat="1" ht="88.5" customHeight="1">
      <c r="A6" s="177" t="s">
        <v>206</v>
      </c>
      <c r="B6" s="177"/>
      <c r="C6" s="177"/>
      <c r="D6" s="29"/>
      <c r="E6" s="29"/>
      <c r="F6" s="30"/>
    </row>
    <row r="7" spans="1:6" s="31" customFormat="1" ht="45" customHeight="1">
      <c r="A7" s="180" t="s">
        <v>74</v>
      </c>
      <c r="B7" s="180"/>
      <c r="C7" s="180"/>
      <c r="D7" s="29"/>
      <c r="E7" s="29"/>
      <c r="F7" s="30"/>
    </row>
    <row r="8" spans="1:6" s="31" customFormat="1" ht="48.75" customHeight="1">
      <c r="A8" s="172" t="s">
        <v>136</v>
      </c>
      <c r="B8" s="172"/>
      <c r="C8" s="172"/>
      <c r="D8" s="29"/>
      <c r="E8" s="29"/>
      <c r="F8" s="30"/>
    </row>
    <row r="9" spans="1:6" s="31" customFormat="1" ht="105" customHeight="1">
      <c r="A9" s="179" t="s">
        <v>99</v>
      </c>
      <c r="B9" s="179"/>
      <c r="C9" s="179"/>
      <c r="D9" s="29"/>
      <c r="E9" s="29"/>
      <c r="F9" s="32"/>
    </row>
    <row r="10" spans="1:6" s="31" customFormat="1" ht="60" customHeight="1">
      <c r="A10" s="179" t="s">
        <v>71</v>
      </c>
      <c r="B10" s="179"/>
      <c r="C10" s="179"/>
      <c r="D10" s="29"/>
      <c r="E10" s="29"/>
      <c r="F10" s="30"/>
    </row>
    <row r="11" ht="15">
      <c r="J11" s="31"/>
    </row>
    <row r="12" spans="1:6" s="10" customFormat="1" ht="27" customHeight="1" thickBot="1">
      <c r="A12" s="162" t="s">
        <v>17</v>
      </c>
      <c r="B12" s="162"/>
      <c r="C12" s="162"/>
      <c r="D12" s="28"/>
      <c r="E12" s="28"/>
      <c r="F12" s="89"/>
    </row>
    <row r="13" spans="1:3" s="10" customFormat="1" ht="15" customHeight="1">
      <c r="A13" s="163" t="s">
        <v>2</v>
      </c>
      <c r="B13" s="3" t="s">
        <v>0</v>
      </c>
      <c r="C13" s="17" t="s">
        <v>133</v>
      </c>
    </row>
    <row r="14" spans="1:3" s="10" customFormat="1" ht="15" customHeight="1">
      <c r="A14" s="164"/>
      <c r="B14" s="15" t="s">
        <v>3</v>
      </c>
      <c r="C14" s="18" t="s">
        <v>166</v>
      </c>
    </row>
    <row r="15" spans="1:4" s="10" customFormat="1" ht="15" customHeight="1">
      <c r="A15" s="164"/>
      <c r="B15" s="16" t="s">
        <v>10</v>
      </c>
      <c r="C15" s="91" t="s">
        <v>173</v>
      </c>
      <c r="D15" s="10" t="s">
        <v>16</v>
      </c>
    </row>
    <row r="16" spans="1:4" s="10" customFormat="1" ht="15" customHeight="1">
      <c r="A16" s="164"/>
      <c r="B16" s="4" t="s">
        <v>11</v>
      </c>
      <c r="C16" s="19" t="s">
        <v>167</v>
      </c>
      <c r="D16" s="89"/>
    </row>
    <row r="17" spans="1:5" s="10" customFormat="1" ht="15" customHeight="1">
      <c r="A17" s="164"/>
      <c r="B17" s="5" t="s">
        <v>4</v>
      </c>
      <c r="C17" s="94">
        <v>0.4583333333333333</v>
      </c>
      <c r="D17" s="89"/>
      <c r="E17" s="7"/>
    </row>
    <row r="18" spans="1:5" s="10" customFormat="1" ht="15" customHeight="1">
      <c r="A18" s="164"/>
      <c r="B18" s="4" t="s">
        <v>12</v>
      </c>
      <c r="C18" s="19" t="s">
        <v>168</v>
      </c>
      <c r="D18" s="8"/>
      <c r="E18" s="9"/>
    </row>
    <row r="19" spans="1:5" s="10" customFormat="1" ht="15" customHeight="1">
      <c r="A19" s="164"/>
      <c r="B19" s="5" t="s">
        <v>4</v>
      </c>
      <c r="C19" s="94">
        <v>0.4791666666666667</v>
      </c>
      <c r="D19" s="8"/>
      <c r="E19" s="9"/>
    </row>
    <row r="20" spans="1:5" s="10" customFormat="1" ht="15" customHeight="1">
      <c r="A20" s="164"/>
      <c r="B20" s="4" t="s">
        <v>1</v>
      </c>
      <c r="C20" s="21"/>
      <c r="D20" s="8"/>
      <c r="E20" s="9"/>
    </row>
    <row r="21" spans="1:4" s="10" customFormat="1" ht="15" customHeight="1">
      <c r="A21" s="164"/>
      <c r="B21" s="4" t="s">
        <v>9</v>
      </c>
      <c r="C21" s="21"/>
      <c r="D21" s="8"/>
    </row>
    <row r="22" spans="1:4" s="10" customFormat="1" ht="15" customHeight="1">
      <c r="A22" s="164"/>
      <c r="B22" s="14" t="s">
        <v>63</v>
      </c>
      <c r="C22" s="133"/>
      <c r="D22" s="8"/>
    </row>
    <row r="23" spans="1:4" s="10" customFormat="1" ht="15" customHeight="1">
      <c r="A23" s="164"/>
      <c r="B23" s="12" t="s">
        <v>59</v>
      </c>
      <c r="C23" s="156" t="s">
        <v>186</v>
      </c>
      <c r="D23" s="8"/>
    </row>
    <row r="24" spans="1:4" s="10" customFormat="1" ht="15" customHeight="1">
      <c r="A24" s="164"/>
      <c r="B24" s="12" t="s">
        <v>60</v>
      </c>
      <c r="C24" s="155" t="s">
        <v>157</v>
      </c>
      <c r="D24" s="8"/>
    </row>
    <row r="25" spans="1:4" s="31" customFormat="1" ht="15" customHeight="1" thickBot="1">
      <c r="A25" s="165"/>
      <c r="B25" s="13" t="s">
        <v>128</v>
      </c>
      <c r="C25" s="134" t="s">
        <v>159</v>
      </c>
      <c r="D25" s="8"/>
    </row>
    <row r="26" spans="1:4" s="10" customFormat="1" ht="15" customHeight="1" thickBot="1">
      <c r="A26" s="33"/>
      <c r="B26" s="12"/>
      <c r="C26" s="90"/>
      <c r="D26" s="8"/>
    </row>
    <row r="27" spans="1:3" s="10" customFormat="1" ht="15" customHeight="1">
      <c r="A27" s="163" t="s">
        <v>5</v>
      </c>
      <c r="B27" s="3" t="s">
        <v>0</v>
      </c>
      <c r="C27" s="17" t="s">
        <v>132</v>
      </c>
    </row>
    <row r="28" spans="1:3" s="10" customFormat="1" ht="15" customHeight="1">
      <c r="A28" s="164"/>
      <c r="B28" s="15" t="s">
        <v>3</v>
      </c>
      <c r="C28" s="18" t="s">
        <v>166</v>
      </c>
    </row>
    <row r="29" spans="1:4" s="10" customFormat="1" ht="15" customHeight="1">
      <c r="A29" s="164"/>
      <c r="B29" s="16" t="s">
        <v>10</v>
      </c>
      <c r="C29" s="91" t="s">
        <v>203</v>
      </c>
      <c r="D29" s="8" t="s">
        <v>16</v>
      </c>
    </row>
    <row r="30" spans="1:4" s="10" customFormat="1" ht="15" customHeight="1">
      <c r="A30" s="164"/>
      <c r="B30" s="4" t="s">
        <v>11</v>
      </c>
      <c r="C30" s="19" t="s">
        <v>205</v>
      </c>
      <c r="D30" s="8"/>
    </row>
    <row r="31" spans="1:4" s="10" customFormat="1" ht="15" customHeight="1">
      <c r="A31" s="164"/>
      <c r="B31" s="5" t="s">
        <v>4</v>
      </c>
      <c r="C31" s="20" t="s">
        <v>164</v>
      </c>
      <c r="D31" s="8"/>
    </row>
    <row r="32" spans="1:4" s="10" customFormat="1" ht="15" customHeight="1">
      <c r="A32" s="164"/>
      <c r="B32" s="4" t="s">
        <v>12</v>
      </c>
      <c r="C32" s="140" t="s">
        <v>204</v>
      </c>
      <c r="D32" s="8"/>
    </row>
    <row r="33" spans="1:4" s="10" customFormat="1" ht="15" customHeight="1">
      <c r="A33" s="164"/>
      <c r="B33" s="5" t="s">
        <v>4</v>
      </c>
      <c r="C33" s="20" t="s">
        <v>163</v>
      </c>
      <c r="D33" s="8"/>
    </row>
    <row r="34" spans="1:4" s="10" customFormat="1" ht="15" customHeight="1">
      <c r="A34" s="164"/>
      <c r="B34" s="4" t="s">
        <v>1</v>
      </c>
      <c r="C34" s="21" t="s">
        <v>194</v>
      </c>
      <c r="D34" s="8"/>
    </row>
    <row r="35" spans="1:4" s="10" customFormat="1" ht="15" customHeight="1">
      <c r="A35" s="164"/>
      <c r="B35" s="4" t="s">
        <v>9</v>
      </c>
      <c r="C35" s="21"/>
      <c r="D35" s="8"/>
    </row>
    <row r="36" spans="1:4" s="10" customFormat="1" ht="15" customHeight="1">
      <c r="A36" s="164"/>
      <c r="B36" s="14" t="s">
        <v>63</v>
      </c>
      <c r="C36" s="133"/>
      <c r="D36" s="8"/>
    </row>
    <row r="37" spans="1:4" s="10" customFormat="1" ht="18" customHeight="1">
      <c r="A37" s="164"/>
      <c r="B37" s="12" t="s">
        <v>59</v>
      </c>
      <c r="C37" s="156" t="s">
        <v>187</v>
      </c>
      <c r="D37" s="8"/>
    </row>
    <row r="38" spans="1:4" s="10" customFormat="1" ht="15" customHeight="1">
      <c r="A38" s="164"/>
      <c r="B38" s="12" t="s">
        <v>60</v>
      </c>
      <c r="C38" s="155" t="s">
        <v>157</v>
      </c>
      <c r="D38" s="8"/>
    </row>
    <row r="39" spans="1:4" s="10" customFormat="1" ht="15" customHeight="1" thickBot="1">
      <c r="A39" s="165"/>
      <c r="B39" s="13" t="s">
        <v>77</v>
      </c>
      <c r="C39" s="134" t="s">
        <v>159</v>
      </c>
      <c r="D39" s="8"/>
    </row>
    <row r="40" spans="1:6" s="10" customFormat="1" ht="16.5" customHeight="1" thickBot="1">
      <c r="A40" s="34"/>
      <c r="B40" s="11"/>
      <c r="C40" s="11"/>
      <c r="D40" s="11"/>
      <c r="E40" s="11"/>
      <c r="F40" s="89"/>
    </row>
    <row r="41" spans="1:6" s="10" customFormat="1" ht="16.5" customHeight="1">
      <c r="A41" s="163" t="s">
        <v>6</v>
      </c>
      <c r="B41" s="3" t="s">
        <v>0</v>
      </c>
      <c r="C41" s="17" t="s">
        <v>131</v>
      </c>
      <c r="D41" s="11"/>
      <c r="E41" s="11"/>
      <c r="F41" s="89"/>
    </row>
    <row r="42" spans="1:6" s="10" customFormat="1" ht="16.5" customHeight="1">
      <c r="A42" s="164"/>
      <c r="B42" s="15" t="s">
        <v>3</v>
      </c>
      <c r="C42" s="18" t="s">
        <v>189</v>
      </c>
      <c r="D42" s="11"/>
      <c r="E42" s="11"/>
      <c r="F42" s="89"/>
    </row>
    <row r="43" spans="1:6" s="10" customFormat="1" ht="16.5" customHeight="1">
      <c r="A43" s="164"/>
      <c r="B43" s="16" t="s">
        <v>10</v>
      </c>
      <c r="C43" s="91" t="s">
        <v>209</v>
      </c>
      <c r="D43" s="11" t="s">
        <v>16</v>
      </c>
      <c r="E43" s="11"/>
      <c r="F43" s="89"/>
    </row>
    <row r="44" spans="1:6" s="10" customFormat="1" ht="16.5" customHeight="1">
      <c r="A44" s="164"/>
      <c r="B44" s="4" t="s">
        <v>11</v>
      </c>
      <c r="C44" s="19" t="s">
        <v>207</v>
      </c>
      <c r="D44" s="11"/>
      <c r="E44" s="11"/>
      <c r="F44" s="89"/>
    </row>
    <row r="45" spans="1:6" s="10" customFormat="1" ht="16.5" customHeight="1">
      <c r="A45" s="164"/>
      <c r="B45" s="5" t="s">
        <v>4</v>
      </c>
      <c r="C45" s="20" t="s">
        <v>163</v>
      </c>
      <c r="D45" s="11"/>
      <c r="E45" s="11"/>
      <c r="F45" s="89"/>
    </row>
    <row r="46" spans="1:6" s="10" customFormat="1" ht="16.5" customHeight="1">
      <c r="A46" s="164"/>
      <c r="B46" s="4" t="s">
        <v>12</v>
      </c>
      <c r="C46" s="19" t="s">
        <v>208</v>
      </c>
      <c r="D46" s="11"/>
      <c r="E46" s="11"/>
      <c r="F46" s="89"/>
    </row>
    <row r="47" spans="1:6" s="10" customFormat="1" ht="16.5" customHeight="1">
      <c r="A47" s="164"/>
      <c r="B47" s="5" t="s">
        <v>4</v>
      </c>
      <c r="C47" s="20" t="s">
        <v>164</v>
      </c>
      <c r="D47" s="11"/>
      <c r="E47" s="11"/>
      <c r="F47" s="89"/>
    </row>
    <row r="48" spans="1:6" s="10" customFormat="1" ht="16.5" customHeight="1">
      <c r="A48" s="164"/>
      <c r="B48" s="4" t="s">
        <v>1</v>
      </c>
      <c r="C48" s="21" t="s">
        <v>194</v>
      </c>
      <c r="D48" s="11"/>
      <c r="E48" s="11"/>
      <c r="F48" s="89"/>
    </row>
    <row r="49" spans="1:6" s="10" customFormat="1" ht="16.5" customHeight="1">
      <c r="A49" s="164"/>
      <c r="B49" s="4" t="s">
        <v>9</v>
      </c>
      <c r="C49" s="21" t="s">
        <v>198</v>
      </c>
      <c r="D49" s="11"/>
      <c r="E49" s="11"/>
      <c r="F49" s="89"/>
    </row>
    <row r="50" spans="1:6" s="10" customFormat="1" ht="16.5" customHeight="1">
      <c r="A50" s="164"/>
      <c r="B50" s="14" t="s">
        <v>63</v>
      </c>
      <c r="C50" s="133"/>
      <c r="D50" s="11"/>
      <c r="E50" s="11"/>
      <c r="F50" s="89"/>
    </row>
    <row r="51" spans="1:6" s="10" customFormat="1" ht="16.5" customHeight="1">
      <c r="A51" s="164"/>
      <c r="B51" s="12" t="s">
        <v>59</v>
      </c>
      <c r="C51" s="156" t="s">
        <v>188</v>
      </c>
      <c r="D51" s="11"/>
      <c r="E51" s="11"/>
      <c r="F51" s="89"/>
    </row>
    <row r="52" spans="1:6" s="10" customFormat="1" ht="16.5" customHeight="1">
      <c r="A52" s="164"/>
      <c r="B52" s="12" t="s">
        <v>60</v>
      </c>
      <c r="C52" s="155" t="s">
        <v>158</v>
      </c>
      <c r="D52" s="11"/>
      <c r="E52" s="11"/>
      <c r="F52" s="89"/>
    </row>
    <row r="53" spans="1:6" s="10" customFormat="1" ht="16.5" customHeight="1" thickBot="1">
      <c r="A53" s="165"/>
      <c r="B53" s="13" t="s">
        <v>61</v>
      </c>
      <c r="C53" s="134" t="s">
        <v>159</v>
      </c>
      <c r="D53" s="11"/>
      <c r="E53" s="11"/>
      <c r="F53" s="89"/>
    </row>
    <row r="54" spans="1:6" s="10" customFormat="1" ht="16.5" customHeight="1">
      <c r="A54" s="34"/>
      <c r="B54" s="11"/>
      <c r="C54" s="11"/>
      <c r="D54" s="11"/>
      <c r="E54" s="11"/>
      <c r="F54" s="89"/>
    </row>
    <row r="55" spans="1:6" s="10" customFormat="1" ht="16.5" customHeight="1" thickBot="1">
      <c r="A55" s="34"/>
      <c r="B55" s="11"/>
      <c r="C55" s="11"/>
      <c r="D55" s="11"/>
      <c r="E55" s="11"/>
      <c r="F55" s="89"/>
    </row>
    <row r="56" spans="1:6" s="10" customFormat="1" ht="27" customHeight="1" thickBot="1">
      <c r="A56" s="166" t="s">
        <v>66</v>
      </c>
      <c r="B56" s="167"/>
      <c r="C56" s="168"/>
      <c r="D56" s="28"/>
      <c r="E56" s="28"/>
      <c r="F56" s="89"/>
    </row>
    <row r="57" spans="1:6" s="10" customFormat="1" ht="16.5" customHeight="1">
      <c r="A57" s="163" t="s">
        <v>7</v>
      </c>
      <c r="B57" s="3" t="s">
        <v>0</v>
      </c>
      <c r="C57" s="17" t="s">
        <v>154</v>
      </c>
      <c r="D57" s="11"/>
      <c r="E57" s="11"/>
      <c r="F57" s="89"/>
    </row>
    <row r="58" spans="1:6" s="10" customFormat="1" ht="16.5" customHeight="1">
      <c r="A58" s="164"/>
      <c r="B58" s="15" t="s">
        <v>3</v>
      </c>
      <c r="C58" s="143" t="s">
        <v>172</v>
      </c>
      <c r="D58" s="11"/>
      <c r="E58" s="11"/>
      <c r="F58" s="89"/>
    </row>
    <row r="59" spans="1:6" s="10" customFormat="1" ht="16.5" customHeight="1">
      <c r="A59" s="164"/>
      <c r="B59" s="16" t="s">
        <v>10</v>
      </c>
      <c r="C59" s="91" t="s">
        <v>175</v>
      </c>
      <c r="D59" s="11" t="s">
        <v>16</v>
      </c>
      <c r="E59" s="11"/>
      <c r="F59" s="89"/>
    </row>
    <row r="60" spans="1:6" s="10" customFormat="1" ht="16.5" customHeight="1">
      <c r="A60" s="164"/>
      <c r="B60" s="4" t="s">
        <v>11</v>
      </c>
      <c r="C60" s="19" t="s">
        <v>210</v>
      </c>
      <c r="D60" s="11"/>
      <c r="E60" s="11"/>
      <c r="F60" s="89"/>
    </row>
    <row r="61" spans="1:6" s="10" customFormat="1" ht="16.5" customHeight="1">
      <c r="A61" s="164"/>
      <c r="B61" s="5" t="s">
        <v>4</v>
      </c>
      <c r="C61" s="20" t="s">
        <v>163</v>
      </c>
      <c r="D61" s="11"/>
      <c r="E61" s="11"/>
      <c r="F61" s="89"/>
    </row>
    <row r="62" spans="1:6" s="10" customFormat="1" ht="16.5" customHeight="1">
      <c r="A62" s="164"/>
      <c r="B62" s="4" t="s">
        <v>12</v>
      </c>
      <c r="C62" s="19" t="s">
        <v>211</v>
      </c>
      <c r="D62" s="11"/>
      <c r="E62" s="11"/>
      <c r="F62" s="89"/>
    </row>
    <row r="63" spans="1:6" s="10" customFormat="1" ht="16.5" customHeight="1">
      <c r="A63" s="164"/>
      <c r="B63" s="5" t="s">
        <v>4</v>
      </c>
      <c r="C63" s="20" t="s">
        <v>164</v>
      </c>
      <c r="D63" s="11"/>
      <c r="E63" s="11"/>
      <c r="F63" s="89"/>
    </row>
    <row r="64" spans="1:6" s="10" customFormat="1" ht="16.5" customHeight="1">
      <c r="A64" s="164"/>
      <c r="B64" s="4" t="s">
        <v>1</v>
      </c>
      <c r="C64" s="161"/>
      <c r="D64" s="11"/>
      <c r="E64" s="11"/>
      <c r="F64" s="89"/>
    </row>
    <row r="65" spans="1:6" s="10" customFormat="1" ht="16.5" customHeight="1" thickBot="1">
      <c r="A65" s="165"/>
      <c r="B65" s="6" t="s">
        <v>9</v>
      </c>
      <c r="C65" s="23" t="s">
        <v>198</v>
      </c>
      <c r="D65" s="11"/>
      <c r="E65" s="11"/>
      <c r="F65" s="89"/>
    </row>
    <row r="66" spans="1:6" s="10" customFormat="1" ht="16.5" customHeight="1" thickBot="1">
      <c r="A66" s="35"/>
      <c r="B66" s="25"/>
      <c r="C66" s="26"/>
      <c r="D66" s="11"/>
      <c r="E66" s="11"/>
      <c r="F66" s="89"/>
    </row>
    <row r="67" spans="1:6" s="10" customFormat="1" ht="16.5" customHeight="1">
      <c r="A67" s="163" t="s">
        <v>8</v>
      </c>
      <c r="B67" s="3" t="s">
        <v>0</v>
      </c>
      <c r="C67" s="17" t="s">
        <v>155</v>
      </c>
      <c r="D67" s="11"/>
      <c r="E67" s="11"/>
      <c r="F67" s="89"/>
    </row>
    <row r="68" spans="1:6" s="10" customFormat="1" ht="16.5" customHeight="1">
      <c r="A68" s="164"/>
      <c r="B68" s="15" t="s">
        <v>3</v>
      </c>
      <c r="C68" s="93" t="s">
        <v>184</v>
      </c>
      <c r="D68" s="11"/>
      <c r="E68" s="11"/>
      <c r="F68" s="89"/>
    </row>
    <row r="69" spans="1:6" s="10" customFormat="1" ht="16.5" customHeight="1">
      <c r="A69" s="164"/>
      <c r="B69" s="16" t="s">
        <v>10</v>
      </c>
      <c r="C69" s="145" t="s">
        <v>185</v>
      </c>
      <c r="D69" s="11" t="s">
        <v>16</v>
      </c>
      <c r="E69" s="11"/>
      <c r="F69" s="89"/>
    </row>
    <row r="70" spans="1:6" s="10" customFormat="1" ht="16.5" customHeight="1">
      <c r="A70" s="164"/>
      <c r="B70" s="4" t="s">
        <v>11</v>
      </c>
      <c r="C70" s="19" t="s">
        <v>178</v>
      </c>
      <c r="D70" s="11"/>
      <c r="E70" s="11"/>
      <c r="F70" s="89"/>
    </row>
    <row r="71" spans="1:6" s="10" customFormat="1" ht="16.5" customHeight="1">
      <c r="A71" s="164"/>
      <c r="B71" s="5" t="s">
        <v>4</v>
      </c>
      <c r="C71" s="20" t="s">
        <v>164</v>
      </c>
      <c r="D71" s="11"/>
      <c r="E71" s="11"/>
      <c r="F71" s="89"/>
    </row>
    <row r="72" spans="1:6" s="10" customFormat="1" ht="16.5" customHeight="1">
      <c r="A72" s="164"/>
      <c r="B72" s="4" t="s">
        <v>12</v>
      </c>
      <c r="C72" s="19" t="s">
        <v>179</v>
      </c>
      <c r="D72" s="11"/>
      <c r="E72" s="11"/>
      <c r="F72" s="89"/>
    </row>
    <row r="73" spans="1:6" s="10" customFormat="1" ht="16.5" customHeight="1">
      <c r="A73" s="164"/>
      <c r="B73" s="5" t="s">
        <v>4</v>
      </c>
      <c r="C73" s="20" t="s">
        <v>180</v>
      </c>
      <c r="D73" s="11"/>
      <c r="E73" s="11"/>
      <c r="F73" s="89"/>
    </row>
    <row r="74" spans="1:6" s="10" customFormat="1" ht="16.5" customHeight="1">
      <c r="A74" s="164"/>
      <c r="B74" s="4" t="s">
        <v>13</v>
      </c>
      <c r="C74" s="159" t="s">
        <v>181</v>
      </c>
      <c r="D74" s="11"/>
      <c r="E74" s="11"/>
      <c r="F74" s="89"/>
    </row>
    <row r="75" spans="1:6" s="10" customFormat="1" ht="16.5" customHeight="1">
      <c r="A75" s="164"/>
      <c r="B75" s="4" t="s">
        <v>1</v>
      </c>
      <c r="C75" s="21"/>
      <c r="D75" s="11"/>
      <c r="E75" s="11"/>
      <c r="F75" s="89"/>
    </row>
    <row r="76" spans="1:6" s="10" customFormat="1" ht="16.5" customHeight="1" thickBot="1">
      <c r="A76" s="165"/>
      <c r="B76" s="6" t="s">
        <v>9</v>
      </c>
      <c r="C76" s="23" t="s">
        <v>198</v>
      </c>
      <c r="D76" s="11"/>
      <c r="E76" s="11"/>
      <c r="F76" s="89"/>
    </row>
    <row r="77" spans="1:6" s="10" customFormat="1" ht="16.5" customHeight="1">
      <c r="A77" s="34"/>
      <c r="B77" s="11"/>
      <c r="C77" s="11"/>
      <c r="D77" s="11"/>
      <c r="E77" s="11"/>
      <c r="F77" s="89"/>
    </row>
    <row r="78" spans="1:6" s="10" customFormat="1" ht="16.5" customHeight="1">
      <c r="A78" s="34"/>
      <c r="B78" s="11"/>
      <c r="D78" s="11"/>
      <c r="E78" s="11"/>
      <c r="F78" s="89"/>
    </row>
    <row r="79" spans="1:6" s="10" customFormat="1" ht="16.5" customHeight="1">
      <c r="A79" s="34"/>
      <c r="B79" s="11"/>
      <c r="D79" s="11"/>
      <c r="E79" s="11"/>
      <c r="F79" s="89"/>
    </row>
    <row r="80" spans="1:6" s="10" customFormat="1" ht="27" customHeight="1" thickBot="1">
      <c r="A80" s="173" t="s">
        <v>14</v>
      </c>
      <c r="B80" s="173"/>
      <c r="C80" s="173"/>
      <c r="D80" s="28"/>
      <c r="E80" s="28"/>
      <c r="F80" s="89"/>
    </row>
    <row r="81" spans="1:6" s="10" customFormat="1" ht="16.5" customHeight="1">
      <c r="A81" s="169" t="s">
        <v>5</v>
      </c>
      <c r="B81" s="3" t="s">
        <v>0</v>
      </c>
      <c r="C81" s="157" t="s">
        <v>192</v>
      </c>
      <c r="D81" s="11"/>
      <c r="E81" s="11"/>
      <c r="F81" s="89"/>
    </row>
    <row r="82" spans="1:6" s="10" customFormat="1" ht="16.5" customHeight="1">
      <c r="A82" s="170"/>
      <c r="B82" s="36" t="s">
        <v>3</v>
      </c>
      <c r="C82" s="18" t="s">
        <v>189</v>
      </c>
      <c r="D82" s="11"/>
      <c r="E82" s="11"/>
      <c r="F82" s="89"/>
    </row>
    <row r="83" spans="1:6" s="10" customFormat="1" ht="16.5" customHeight="1">
      <c r="A83" s="170"/>
      <c r="B83" s="16" t="s">
        <v>10</v>
      </c>
      <c r="C83" s="91" t="s">
        <v>193</v>
      </c>
      <c r="D83" s="11" t="s">
        <v>16</v>
      </c>
      <c r="E83" s="11"/>
      <c r="F83" s="89"/>
    </row>
    <row r="84" spans="1:6" s="10" customFormat="1" ht="16.5" customHeight="1">
      <c r="A84" s="170"/>
      <c r="B84" s="4" t="s">
        <v>11</v>
      </c>
      <c r="C84" s="160" t="s">
        <v>190</v>
      </c>
      <c r="D84" s="11"/>
      <c r="E84" s="11"/>
      <c r="F84" s="89"/>
    </row>
    <row r="85" spans="1:6" s="10" customFormat="1" ht="16.5" customHeight="1">
      <c r="A85" s="170"/>
      <c r="B85" s="5" t="s">
        <v>4</v>
      </c>
      <c r="C85" s="142" t="s">
        <v>163</v>
      </c>
      <c r="D85" s="11"/>
      <c r="E85" s="11"/>
      <c r="F85" s="89"/>
    </row>
    <row r="86" spans="1:6" s="10" customFormat="1" ht="16.5" customHeight="1">
      <c r="A86" s="170"/>
      <c r="B86" s="4" t="s">
        <v>12</v>
      </c>
      <c r="C86" s="160" t="s">
        <v>191</v>
      </c>
      <c r="D86" s="11"/>
      <c r="E86" s="11"/>
      <c r="F86" s="89"/>
    </row>
    <row r="87" spans="1:6" s="10" customFormat="1" ht="16.5" customHeight="1">
      <c r="A87" s="170"/>
      <c r="B87" s="5" t="s">
        <v>4</v>
      </c>
      <c r="C87" s="142" t="s">
        <v>164</v>
      </c>
      <c r="D87" s="11"/>
      <c r="E87" s="11"/>
      <c r="F87" s="89"/>
    </row>
    <row r="88" spans="1:6" s="10" customFormat="1" ht="16.5" customHeight="1">
      <c r="A88" s="170"/>
      <c r="B88" s="4" t="s">
        <v>1</v>
      </c>
      <c r="C88" s="146"/>
      <c r="D88" s="11"/>
      <c r="E88" s="11"/>
      <c r="F88" s="89"/>
    </row>
    <row r="89" spans="1:6" s="10" customFormat="1" ht="16.5" customHeight="1">
      <c r="A89" s="170"/>
      <c r="B89" s="4" t="s">
        <v>9</v>
      </c>
      <c r="C89" s="21" t="s">
        <v>197</v>
      </c>
      <c r="D89" s="11"/>
      <c r="E89" s="11"/>
      <c r="F89" s="89"/>
    </row>
    <row r="90" spans="1:6" s="10" customFormat="1" ht="16.5" customHeight="1">
      <c r="A90" s="170"/>
      <c r="B90" s="14" t="s">
        <v>63</v>
      </c>
      <c r="C90" s="133"/>
      <c r="D90" s="11"/>
      <c r="E90" s="11"/>
      <c r="F90" s="89"/>
    </row>
    <row r="91" spans="1:6" s="10" customFormat="1" ht="16.5" customHeight="1">
      <c r="A91" s="170"/>
      <c r="B91" s="12" t="s">
        <v>59</v>
      </c>
      <c r="C91" s="156" t="s">
        <v>183</v>
      </c>
      <c r="D91" s="11"/>
      <c r="E91" s="11"/>
      <c r="F91" s="89"/>
    </row>
    <row r="92" spans="1:6" s="10" customFormat="1" ht="16.5" customHeight="1">
      <c r="A92" s="170"/>
      <c r="B92" s="12" t="s">
        <v>60</v>
      </c>
      <c r="C92" s="138"/>
      <c r="D92" s="11"/>
      <c r="E92" s="11"/>
      <c r="F92" s="89"/>
    </row>
    <row r="93" spans="1:6" s="10" customFormat="1" ht="16.5" customHeight="1" thickBot="1">
      <c r="A93" s="171"/>
      <c r="B93" s="13" t="s">
        <v>78</v>
      </c>
      <c r="C93" s="139"/>
      <c r="D93" s="11"/>
      <c r="E93" s="11"/>
      <c r="F93" s="89"/>
    </row>
    <row r="94" spans="1:6" s="10" customFormat="1" ht="16.5" customHeight="1" thickBot="1">
      <c r="A94" s="34"/>
      <c r="B94" s="11"/>
      <c r="C94" s="11"/>
      <c r="D94" s="11"/>
      <c r="E94" s="11"/>
      <c r="F94" s="89"/>
    </row>
    <row r="95" spans="1:6" s="10" customFormat="1" ht="16.5" customHeight="1">
      <c r="A95" s="169" t="s">
        <v>6</v>
      </c>
      <c r="B95" s="3" t="s">
        <v>0</v>
      </c>
      <c r="C95" s="17" t="s">
        <v>130</v>
      </c>
      <c r="D95" s="11"/>
      <c r="E95" s="11"/>
      <c r="F95" s="89"/>
    </row>
    <row r="96" spans="1:6" s="10" customFormat="1" ht="16.5" customHeight="1">
      <c r="A96" s="170"/>
      <c r="B96" s="36" t="s">
        <v>3</v>
      </c>
      <c r="C96" s="18" t="s">
        <v>199</v>
      </c>
      <c r="D96" s="11"/>
      <c r="E96" s="11"/>
      <c r="F96" s="89"/>
    </row>
    <row r="97" spans="1:6" s="10" customFormat="1" ht="16.5" customHeight="1">
      <c r="A97" s="170"/>
      <c r="B97" s="16" t="s">
        <v>10</v>
      </c>
      <c r="C97" s="91" t="s">
        <v>202</v>
      </c>
      <c r="D97" s="11" t="s">
        <v>16</v>
      </c>
      <c r="E97" s="11"/>
      <c r="F97" s="89"/>
    </row>
    <row r="98" spans="1:6" s="10" customFormat="1" ht="16.5" customHeight="1">
      <c r="A98" s="170"/>
      <c r="B98" s="4" t="s">
        <v>11</v>
      </c>
      <c r="C98" s="19" t="s">
        <v>200</v>
      </c>
      <c r="D98" s="11"/>
      <c r="E98" s="11"/>
      <c r="F98" s="89"/>
    </row>
    <row r="99" spans="1:6" s="10" customFormat="1" ht="16.5" customHeight="1">
      <c r="A99" s="170"/>
      <c r="B99" s="5" t="s">
        <v>4</v>
      </c>
      <c r="C99" s="20" t="s">
        <v>163</v>
      </c>
      <c r="D99" s="11"/>
      <c r="E99" s="11"/>
      <c r="F99" s="89"/>
    </row>
    <row r="100" spans="1:6" s="10" customFormat="1" ht="16.5" customHeight="1">
      <c r="A100" s="170"/>
      <c r="B100" s="4" t="s">
        <v>12</v>
      </c>
      <c r="C100" s="19" t="s">
        <v>201</v>
      </c>
      <c r="D100" s="11"/>
      <c r="E100" s="11"/>
      <c r="F100" s="89"/>
    </row>
    <row r="101" spans="1:6" s="10" customFormat="1" ht="16.5" customHeight="1">
      <c r="A101" s="170"/>
      <c r="B101" s="5" t="s">
        <v>4</v>
      </c>
      <c r="C101" s="20" t="s">
        <v>164</v>
      </c>
      <c r="D101" s="11"/>
      <c r="E101" s="11"/>
      <c r="F101" s="89"/>
    </row>
    <row r="102" spans="1:6" s="10" customFormat="1" ht="16.5" customHeight="1">
      <c r="A102" s="170"/>
      <c r="B102" s="4" t="s">
        <v>1</v>
      </c>
      <c r="C102" s="21" t="s">
        <v>194</v>
      </c>
      <c r="D102" s="11"/>
      <c r="E102" s="11"/>
      <c r="F102" s="89"/>
    </row>
    <row r="103" spans="1:6" s="10" customFormat="1" ht="16.5" customHeight="1">
      <c r="A103" s="170"/>
      <c r="B103" s="4" t="s">
        <v>9</v>
      </c>
      <c r="C103" s="21" t="s">
        <v>197</v>
      </c>
      <c r="D103" s="11"/>
      <c r="E103" s="11"/>
      <c r="F103" s="89"/>
    </row>
    <row r="104" spans="1:6" s="10" customFormat="1" ht="16.5" customHeight="1">
      <c r="A104" s="170"/>
      <c r="B104" s="14" t="s">
        <v>63</v>
      </c>
      <c r="C104" s="133"/>
      <c r="D104" s="11"/>
      <c r="E104" s="11"/>
      <c r="F104" s="89"/>
    </row>
    <row r="105" spans="1:6" s="10" customFormat="1" ht="16.5" customHeight="1">
      <c r="A105" s="170"/>
      <c r="B105" s="12" t="s">
        <v>59</v>
      </c>
      <c r="C105" s="156" t="s">
        <v>182</v>
      </c>
      <c r="D105" s="11"/>
      <c r="E105" s="11"/>
      <c r="F105" s="89"/>
    </row>
    <row r="106" spans="1:6" s="10" customFormat="1" ht="16.5" customHeight="1">
      <c r="A106" s="170"/>
      <c r="B106" s="12" t="s">
        <v>60</v>
      </c>
      <c r="C106" s="138"/>
      <c r="D106" s="11"/>
      <c r="E106" s="11"/>
      <c r="F106" s="89"/>
    </row>
    <row r="107" spans="1:6" s="10" customFormat="1" ht="16.5" customHeight="1" thickBot="1">
      <c r="A107" s="171"/>
      <c r="B107" s="13" t="s">
        <v>77</v>
      </c>
      <c r="C107" s="139"/>
      <c r="D107" s="11"/>
      <c r="E107" s="11"/>
      <c r="F107" s="89"/>
    </row>
    <row r="108" spans="1:6" s="10" customFormat="1" ht="16.5" customHeight="1">
      <c r="A108" s="34"/>
      <c r="B108" s="11"/>
      <c r="C108" s="11"/>
      <c r="D108" s="11"/>
      <c r="E108" s="11"/>
      <c r="F108" s="89"/>
    </row>
    <row r="109" spans="1:6" s="10" customFormat="1" ht="16.5" customHeight="1">
      <c r="A109" s="34"/>
      <c r="B109" s="11"/>
      <c r="C109" s="11"/>
      <c r="D109" s="11"/>
      <c r="E109" s="11"/>
      <c r="F109" s="89"/>
    </row>
    <row r="110" spans="1:6" s="10" customFormat="1" ht="27" customHeight="1" thickBot="1">
      <c r="A110" s="173" t="s">
        <v>65</v>
      </c>
      <c r="B110" s="173"/>
      <c r="C110" s="173"/>
      <c r="D110" s="28"/>
      <c r="E110" s="28"/>
      <c r="F110" s="89"/>
    </row>
    <row r="111" spans="1:6" s="10" customFormat="1" ht="16.5" customHeight="1">
      <c r="A111" s="169" t="s">
        <v>7</v>
      </c>
      <c r="B111" s="3" t="s">
        <v>0</v>
      </c>
      <c r="C111" s="17" t="s">
        <v>129</v>
      </c>
      <c r="D111" s="11"/>
      <c r="E111" s="11"/>
      <c r="F111" s="89"/>
    </row>
    <row r="112" spans="1:6" s="10" customFormat="1" ht="16.5" customHeight="1">
      <c r="A112" s="170"/>
      <c r="B112" s="36" t="s">
        <v>3</v>
      </c>
      <c r="C112" s="93" t="s">
        <v>165</v>
      </c>
      <c r="D112" s="11"/>
      <c r="E112" s="11"/>
      <c r="F112" s="89"/>
    </row>
    <row r="113" spans="1:6" s="10" customFormat="1" ht="16.5" customHeight="1">
      <c r="A113" s="170"/>
      <c r="B113" s="16" t="s">
        <v>10</v>
      </c>
      <c r="C113" s="91" t="s">
        <v>176</v>
      </c>
      <c r="D113" s="11" t="s">
        <v>16</v>
      </c>
      <c r="E113" s="11"/>
      <c r="F113" s="89"/>
    </row>
    <row r="114" spans="1:6" s="10" customFormat="1" ht="16.5" customHeight="1">
      <c r="A114" s="170"/>
      <c r="B114" s="4" t="s">
        <v>11</v>
      </c>
      <c r="C114" s="141" t="s">
        <v>161</v>
      </c>
      <c r="D114" s="11"/>
      <c r="E114" s="11"/>
      <c r="F114" s="89"/>
    </row>
    <row r="115" spans="1:6" s="10" customFormat="1" ht="16.5" customHeight="1">
      <c r="A115" s="170"/>
      <c r="B115" s="5" t="s">
        <v>4</v>
      </c>
      <c r="C115" s="144" t="s">
        <v>163</v>
      </c>
      <c r="D115" s="11"/>
      <c r="E115" s="11"/>
      <c r="F115" s="89"/>
    </row>
    <row r="116" spans="1:6" s="10" customFormat="1" ht="16.5" customHeight="1">
      <c r="A116" s="170"/>
      <c r="B116" s="4" t="s">
        <v>12</v>
      </c>
      <c r="C116" s="141" t="s">
        <v>162</v>
      </c>
      <c r="D116" s="11"/>
      <c r="E116" s="11"/>
      <c r="F116" s="89"/>
    </row>
    <row r="117" spans="1:6" s="10" customFormat="1" ht="16.5" customHeight="1">
      <c r="A117" s="170"/>
      <c r="B117" s="5" t="s">
        <v>4</v>
      </c>
      <c r="C117" s="144" t="s">
        <v>164</v>
      </c>
      <c r="D117" s="11"/>
      <c r="E117" s="11"/>
      <c r="F117" s="89"/>
    </row>
    <row r="118" spans="1:6" s="10" customFormat="1" ht="16.5" customHeight="1">
      <c r="A118" s="170"/>
      <c r="B118" s="4" t="s">
        <v>1</v>
      </c>
      <c r="C118" s="21"/>
      <c r="D118" s="11"/>
      <c r="E118" s="11"/>
      <c r="F118" s="89"/>
    </row>
    <row r="119" spans="1:6" s="10" customFormat="1" ht="16.5" customHeight="1" thickBot="1">
      <c r="A119" s="171"/>
      <c r="B119" s="6" t="s">
        <v>9</v>
      </c>
      <c r="C119" s="23" t="s">
        <v>197</v>
      </c>
      <c r="D119" s="11"/>
      <c r="E119" s="11"/>
      <c r="F119" s="89"/>
    </row>
    <row r="120" spans="1:6" s="10" customFormat="1" ht="16.5" customHeight="1" thickBot="1">
      <c r="A120" s="35"/>
      <c r="B120" s="25"/>
      <c r="C120" s="26"/>
      <c r="D120" s="11"/>
      <c r="E120" s="11"/>
      <c r="F120" s="89"/>
    </row>
    <row r="121" spans="1:6" s="10" customFormat="1" ht="16.5" customHeight="1">
      <c r="A121" s="169" t="s">
        <v>8</v>
      </c>
      <c r="B121" s="3" t="s">
        <v>0</v>
      </c>
      <c r="C121" s="157" t="s">
        <v>156</v>
      </c>
      <c r="D121" s="11"/>
      <c r="E121" s="11"/>
      <c r="F121" s="89"/>
    </row>
    <row r="122" spans="1:6" s="10" customFormat="1" ht="16.5" customHeight="1">
      <c r="A122" s="170"/>
      <c r="B122" s="36" t="s">
        <v>3</v>
      </c>
      <c r="C122" s="93" t="s">
        <v>184</v>
      </c>
      <c r="D122" s="11"/>
      <c r="E122" s="11"/>
      <c r="F122" s="89"/>
    </row>
    <row r="123" spans="1:6" s="10" customFormat="1" ht="16.5" customHeight="1">
      <c r="A123" s="170"/>
      <c r="B123" s="16" t="s">
        <v>10</v>
      </c>
      <c r="C123" s="91" t="s">
        <v>196</v>
      </c>
      <c r="D123" s="11" t="s">
        <v>16</v>
      </c>
      <c r="E123" s="11"/>
      <c r="F123" s="89"/>
    </row>
    <row r="124" spans="1:6" s="10" customFormat="1" ht="16.5" customHeight="1" hidden="1">
      <c r="A124" s="170"/>
      <c r="B124" s="4" t="s">
        <v>11</v>
      </c>
      <c r="C124" s="24"/>
      <c r="D124" s="11"/>
      <c r="E124" s="11"/>
      <c r="F124" s="89"/>
    </row>
    <row r="125" spans="1:6" s="10" customFormat="1" ht="16.5" customHeight="1" hidden="1">
      <c r="A125" s="170"/>
      <c r="B125" s="5" t="s">
        <v>4</v>
      </c>
      <c r="C125" s="94"/>
      <c r="D125" s="11"/>
      <c r="E125" s="11"/>
      <c r="F125" s="89"/>
    </row>
    <row r="126" spans="1:6" s="10" customFormat="1" ht="16.5" customHeight="1">
      <c r="A126" s="170"/>
      <c r="B126" s="4" t="s">
        <v>135</v>
      </c>
      <c r="C126" s="24" t="s">
        <v>195</v>
      </c>
      <c r="D126" s="11"/>
      <c r="E126" s="11"/>
      <c r="F126" s="89"/>
    </row>
    <row r="127" spans="1:6" s="10" customFormat="1" ht="16.5" customHeight="1">
      <c r="A127" s="170"/>
      <c r="B127" s="5" t="s">
        <v>4</v>
      </c>
      <c r="C127" s="94" t="s">
        <v>180</v>
      </c>
      <c r="D127" s="11"/>
      <c r="E127" s="11"/>
      <c r="F127" s="89"/>
    </row>
    <row r="128" spans="1:6" s="10" customFormat="1" ht="16.5" customHeight="1">
      <c r="A128" s="170"/>
      <c r="B128" s="4" t="s">
        <v>13</v>
      </c>
      <c r="C128" s="159" t="s">
        <v>181</v>
      </c>
      <c r="D128" s="11"/>
      <c r="E128" s="11"/>
      <c r="F128" s="89"/>
    </row>
    <row r="129" spans="1:6" s="10" customFormat="1" ht="16.5" customHeight="1">
      <c r="A129" s="170"/>
      <c r="B129" s="4" t="s">
        <v>1</v>
      </c>
      <c r="C129" s="21" t="s">
        <v>194</v>
      </c>
      <c r="D129" s="11"/>
      <c r="E129" s="11"/>
      <c r="F129" s="89"/>
    </row>
    <row r="130" spans="1:7" s="10" customFormat="1" ht="15" customHeight="1" thickBot="1">
      <c r="A130" s="171"/>
      <c r="B130" s="6" t="s">
        <v>9</v>
      </c>
      <c r="C130" s="23" t="s">
        <v>197</v>
      </c>
      <c r="E130" s="11"/>
      <c r="F130" s="89"/>
      <c r="G130" s="9"/>
    </row>
    <row r="131" spans="1:6" s="10" customFormat="1" ht="16.5" customHeight="1">
      <c r="A131" s="34"/>
      <c r="B131" s="11"/>
      <c r="C131" s="11"/>
      <c r="D131" s="11"/>
      <c r="E131" s="11"/>
      <c r="F131" s="89"/>
    </row>
    <row r="132" spans="1:6" s="10" customFormat="1" ht="16.5" customHeight="1">
      <c r="A132" s="34"/>
      <c r="B132" s="11"/>
      <c r="C132" s="11"/>
      <c r="D132" s="11"/>
      <c r="E132" s="11"/>
      <c r="F132" s="89"/>
    </row>
    <row r="133" spans="1:6" s="10" customFormat="1" ht="16.5" customHeight="1">
      <c r="A133" s="34"/>
      <c r="B133" s="11"/>
      <c r="C133" s="11"/>
      <c r="D133" s="11"/>
      <c r="E133" s="11"/>
      <c r="F133" s="89"/>
    </row>
    <row r="134" spans="1:6" s="10" customFormat="1" ht="27" customHeight="1" thickBot="1">
      <c r="A134" s="162" t="s">
        <v>64</v>
      </c>
      <c r="B134" s="162"/>
      <c r="C134" s="162"/>
      <c r="D134" s="28"/>
      <c r="E134" s="28"/>
      <c r="F134" s="89"/>
    </row>
    <row r="135" spans="1:6" s="10" customFormat="1" ht="16.5" customHeight="1">
      <c r="A135" s="174" t="s">
        <v>72</v>
      </c>
      <c r="B135" s="3" t="s">
        <v>0</v>
      </c>
      <c r="C135" s="22"/>
      <c r="D135" s="11"/>
      <c r="E135" s="11"/>
      <c r="F135" s="89"/>
    </row>
    <row r="136" spans="1:6" s="10" customFormat="1" ht="16.5" customHeight="1">
      <c r="A136" s="175"/>
      <c r="B136" s="36" t="s">
        <v>3</v>
      </c>
      <c r="C136" s="93"/>
      <c r="D136" s="11"/>
      <c r="E136" s="11"/>
      <c r="F136" s="89"/>
    </row>
    <row r="137" spans="1:6" s="10" customFormat="1" ht="16.5" customHeight="1">
      <c r="A137" s="175"/>
      <c r="B137" s="16" t="s">
        <v>10</v>
      </c>
      <c r="C137" s="91"/>
      <c r="D137" s="11" t="s">
        <v>16</v>
      </c>
      <c r="E137" s="11"/>
      <c r="F137" s="89"/>
    </row>
    <row r="138" spans="1:6" s="10" customFormat="1" ht="16.5" customHeight="1">
      <c r="A138" s="175"/>
      <c r="B138" s="4" t="s">
        <v>15</v>
      </c>
      <c r="C138" s="24"/>
      <c r="D138" s="11"/>
      <c r="E138" s="11"/>
      <c r="F138" s="89"/>
    </row>
    <row r="139" spans="1:6" s="10" customFormat="1" ht="16.5" customHeight="1">
      <c r="A139" s="175"/>
      <c r="B139" s="5" t="s">
        <v>4</v>
      </c>
      <c r="C139" s="20"/>
      <c r="D139" s="11"/>
      <c r="E139" s="11"/>
      <c r="F139" s="89"/>
    </row>
    <row r="140" spans="1:6" s="10" customFormat="1" ht="16.5" customHeight="1">
      <c r="A140" s="175"/>
      <c r="B140" s="4" t="s">
        <v>1</v>
      </c>
      <c r="C140" s="135"/>
      <c r="D140" s="11"/>
      <c r="E140" s="11"/>
      <c r="F140" s="89"/>
    </row>
    <row r="141" spans="1:6" s="10" customFormat="1" ht="16.5" customHeight="1" thickBot="1">
      <c r="A141" s="176"/>
      <c r="B141" s="136" t="s">
        <v>9</v>
      </c>
      <c r="C141" s="137"/>
      <c r="D141" s="11"/>
      <c r="E141" s="11"/>
      <c r="F141" s="89"/>
    </row>
    <row r="142" spans="2:6" s="10" customFormat="1" ht="16.5" customHeight="1">
      <c r="B142" s="11"/>
      <c r="C142" s="99" t="s">
        <v>116</v>
      </c>
      <c r="D142" s="11"/>
      <c r="E142" s="11"/>
      <c r="F142" s="89"/>
    </row>
    <row r="143" spans="1:6" s="10" customFormat="1" ht="16.5" customHeight="1">
      <c r="A143" s="34"/>
      <c r="B143" s="11"/>
      <c r="C143" s="11"/>
      <c r="D143" s="11"/>
      <c r="E143" s="11"/>
      <c r="F143" s="89"/>
    </row>
    <row r="144" spans="1:6" s="10" customFormat="1" ht="27" customHeight="1" thickBot="1">
      <c r="A144" s="173" t="s">
        <v>152</v>
      </c>
      <c r="B144" s="173"/>
      <c r="C144" s="173"/>
      <c r="D144" s="28"/>
      <c r="E144" s="28"/>
      <c r="F144" s="89"/>
    </row>
    <row r="145" spans="1:8" s="1" customFormat="1" ht="15" customHeight="1" thickBot="1">
      <c r="A145" s="34"/>
      <c r="B145" s="11"/>
      <c r="C145" s="11"/>
      <c r="D145" s="10"/>
      <c r="E145" s="10"/>
      <c r="G145" s="2"/>
      <c r="H145" s="2"/>
    </row>
    <row r="146" spans="1:8" s="1" customFormat="1" ht="15" customHeight="1">
      <c r="A146" s="174" t="s">
        <v>153</v>
      </c>
      <c r="B146" s="3" t="s">
        <v>0</v>
      </c>
      <c r="C146" s="22" t="s">
        <v>83</v>
      </c>
      <c r="D146" s="10"/>
      <c r="E146" s="10"/>
      <c r="G146" s="2"/>
      <c r="H146" s="2"/>
    </row>
    <row r="147" spans="1:8" s="1" customFormat="1" ht="15" customHeight="1">
      <c r="A147" s="175"/>
      <c r="B147" s="36" t="s">
        <v>3</v>
      </c>
      <c r="C147" s="93" t="s">
        <v>171</v>
      </c>
      <c r="D147" s="10"/>
      <c r="E147" s="10"/>
      <c r="G147" s="2"/>
      <c r="H147" s="2"/>
    </row>
    <row r="148" spans="1:8" s="1" customFormat="1" ht="15" customHeight="1">
      <c r="A148" s="175"/>
      <c r="B148" s="16" t="s">
        <v>10</v>
      </c>
      <c r="C148" s="91" t="s">
        <v>177</v>
      </c>
      <c r="D148" s="10" t="s">
        <v>16</v>
      </c>
      <c r="E148" s="10"/>
      <c r="G148" s="2"/>
      <c r="H148" s="2"/>
    </row>
    <row r="149" spans="1:8" s="1" customFormat="1" ht="15" customHeight="1">
      <c r="A149" s="175"/>
      <c r="B149" s="4" t="s">
        <v>15</v>
      </c>
      <c r="C149" s="24" t="s">
        <v>169</v>
      </c>
      <c r="D149" s="10"/>
      <c r="E149" s="10"/>
      <c r="G149" s="2"/>
      <c r="H149" s="2"/>
    </row>
    <row r="150" spans="1:8" s="1" customFormat="1" ht="15.75" customHeight="1">
      <c r="A150" s="175"/>
      <c r="B150" s="5" t="s">
        <v>4</v>
      </c>
      <c r="C150" s="20" t="s">
        <v>170</v>
      </c>
      <c r="D150" s="10"/>
      <c r="E150" s="10"/>
      <c r="G150" s="2"/>
      <c r="H150" s="2"/>
    </row>
    <row r="151" spans="1:8" s="1" customFormat="1" ht="15.75" customHeight="1">
      <c r="A151" s="175"/>
      <c r="B151" s="4" t="s">
        <v>1</v>
      </c>
      <c r="C151" s="135"/>
      <c r="D151" s="10"/>
      <c r="E151" s="10"/>
      <c r="G151" s="2"/>
      <c r="H151" s="2"/>
    </row>
    <row r="152" spans="1:8" s="1" customFormat="1" ht="15.75" customHeight="1" thickBot="1">
      <c r="A152" s="176"/>
      <c r="B152" s="136" t="s">
        <v>9</v>
      </c>
      <c r="C152" s="137"/>
      <c r="D152" s="10"/>
      <c r="E152" s="10"/>
      <c r="G152" s="2"/>
      <c r="H152" s="2"/>
    </row>
    <row r="153" spans="1:3" ht="15">
      <c r="A153" s="10"/>
      <c r="B153" s="11"/>
      <c r="C153" s="99"/>
    </row>
    <row r="156" ht="15" customHeight="1"/>
    <row r="157" ht="15" customHeight="1"/>
    <row r="158" ht="15" customHeight="1"/>
    <row r="159" ht="15" customHeight="1"/>
    <row r="160" ht="15" customHeight="1"/>
    <row r="161" ht="15" customHeight="1"/>
    <row r="162" ht="15" customHeight="1"/>
    <row r="163" ht="15.75" customHeight="1"/>
    <row r="164" ht="15.75" customHeight="1"/>
    <row r="165" ht="15.75" customHeight="1"/>
    <row r="169" ht="15" customHeight="1"/>
    <row r="170" ht="15" customHeight="1"/>
    <row r="171" ht="15" customHeight="1"/>
    <row r="175" ht="15" customHeight="1"/>
    <row r="176" ht="15" customHeight="1"/>
    <row r="177" ht="15" customHeight="1"/>
    <row r="178" ht="15" customHeight="1"/>
    <row r="179" ht="15.75" customHeight="1"/>
  </sheetData>
  <sheetProtection/>
  <mergeCells count="26">
    <mergeCell ref="A144:C144"/>
    <mergeCell ref="A146:A152"/>
    <mergeCell ref="A5:C5"/>
    <mergeCell ref="A6:C6"/>
    <mergeCell ref="A1:C1"/>
    <mergeCell ref="A4:C4"/>
    <mergeCell ref="A10:C10"/>
    <mergeCell ref="A9:C9"/>
    <mergeCell ref="A7:C7"/>
    <mergeCell ref="A3:C3"/>
    <mergeCell ref="A121:A130"/>
    <mergeCell ref="A134:C134"/>
    <mergeCell ref="A110:C110"/>
    <mergeCell ref="A111:A119"/>
    <mergeCell ref="A81:A93"/>
    <mergeCell ref="A135:A141"/>
    <mergeCell ref="A12:C12"/>
    <mergeCell ref="A27:A39"/>
    <mergeCell ref="A41:A53"/>
    <mergeCell ref="A56:C56"/>
    <mergeCell ref="A95:A107"/>
    <mergeCell ref="A8:C8"/>
    <mergeCell ref="A57:A65"/>
    <mergeCell ref="A67:A76"/>
    <mergeCell ref="A13:A25"/>
    <mergeCell ref="A80:C80"/>
  </mergeCells>
  <hyperlinks>
    <hyperlink ref="A8" r:id="rId1" display="https://www.nfv-bezirk-lüneburg.de/spielbetrieb/jugend-halle"/>
    <hyperlink ref="C74" location="Fotos!A1" display="Fotos!A1"/>
    <hyperlink ref="C128" location="Fotos!A1" display="Fotos!A1"/>
    <hyperlink ref="C69" r:id="rId2" display="https://www.fussball.de/spieltagsuebersicht/e-junioren-hbm-fussball-mit-futsal-bezirk-lueneburg-e-junioren-hal-bezirksturnier-e-junioren-saison2324-niedersachsen/-/staffel/02NT7786K8000000VS5489B3VTDCPLQN-C#!/"/>
    <hyperlink ref="C83" r:id="rId3" display="https://www.fussball.de/spieltag/gruppe-a-nienhagen-bezirk-lueneburg-b-juniorinnen-ha-bezirksturn-b-juniorinnen-saison2324-niedersachsen/-/staffel/02NT7E0000000004VS5489B3VTDCPLQN-G#!/"/>
  </hyperlinks>
  <printOptions/>
  <pageMargins left="0.787401575" right="0.787401575" top="0.43" bottom="0.51" header="0.4921259845" footer="0.4921259845"/>
  <pageSetup fitToHeight="4" horizontalDpi="600" verticalDpi="600" orientation="portrait" paperSize="9" scale="45" r:id="rId4"/>
  <rowBreaks count="1" manualBreakCount="1">
    <brk id="76" max="3" man="1"/>
  </rowBreaks>
  <colBreaks count="1" manualBreakCount="1">
    <brk id="10" max="65535" man="1"/>
  </colBreaks>
</worksheet>
</file>

<file path=xl/worksheets/sheet2.xml><?xml version="1.0" encoding="utf-8"?>
<worksheet xmlns="http://schemas.openxmlformats.org/spreadsheetml/2006/main" xmlns:r="http://schemas.openxmlformats.org/officeDocument/2006/relationships">
  <dimension ref="A1:F14"/>
  <sheetViews>
    <sheetView zoomScalePageLayoutView="0" workbookViewId="0" topLeftCell="A1">
      <selection activeCell="A12" sqref="A12:F12"/>
    </sheetView>
  </sheetViews>
  <sheetFormatPr defaultColWidth="11.421875" defaultRowHeight="12.75"/>
  <sheetData>
    <row r="1" spans="1:6" ht="18">
      <c r="A1" s="183" t="s">
        <v>76</v>
      </c>
      <c r="B1" s="183"/>
      <c r="C1" s="183"/>
      <c r="D1" s="183"/>
      <c r="E1" s="183"/>
      <c r="F1" s="183"/>
    </row>
    <row r="3" spans="1:6" ht="90" customHeight="1">
      <c r="A3" s="181" t="s">
        <v>67</v>
      </c>
      <c r="B3" s="182"/>
      <c r="C3" s="182"/>
      <c r="D3" s="182"/>
      <c r="E3" s="182"/>
      <c r="F3" s="182"/>
    </row>
    <row r="5" spans="1:6" ht="68.25" customHeight="1">
      <c r="A5" s="181" t="s">
        <v>62</v>
      </c>
      <c r="B5" s="182"/>
      <c r="C5" s="182"/>
      <c r="D5" s="182"/>
      <c r="E5" s="182"/>
      <c r="F5" s="182"/>
    </row>
    <row r="6" spans="1:3" ht="12.75">
      <c r="A6" s="88" t="s">
        <v>75</v>
      </c>
      <c r="C6" s="9" t="s">
        <v>69</v>
      </c>
    </row>
    <row r="8" spans="1:6" ht="131.25" customHeight="1">
      <c r="A8" s="181" t="s">
        <v>160</v>
      </c>
      <c r="B8" s="182"/>
      <c r="C8" s="182"/>
      <c r="D8" s="182"/>
      <c r="E8" s="182"/>
      <c r="F8" s="182"/>
    </row>
    <row r="10" spans="1:6" ht="119.25" customHeight="1">
      <c r="A10" s="181" t="s">
        <v>70</v>
      </c>
      <c r="B10" s="182"/>
      <c r="C10" s="182"/>
      <c r="D10" s="182"/>
      <c r="E10" s="182"/>
      <c r="F10" s="182"/>
    </row>
    <row r="12" spans="1:6" ht="54.75" customHeight="1">
      <c r="A12" s="181" t="s">
        <v>68</v>
      </c>
      <c r="B12" s="181"/>
      <c r="C12" s="181"/>
      <c r="D12" s="181"/>
      <c r="E12" s="181"/>
      <c r="F12" s="181"/>
    </row>
    <row r="13" spans="1:6" ht="12.75">
      <c r="A13" s="92"/>
      <c r="B13" s="92"/>
      <c r="C13" s="92"/>
      <c r="D13" s="92"/>
      <c r="E13" s="92"/>
      <c r="F13" s="92"/>
    </row>
    <row r="14" spans="1:6" ht="12.75">
      <c r="A14" s="92"/>
      <c r="B14" s="92"/>
      <c r="C14" s="92"/>
      <c r="D14" s="92"/>
      <c r="E14" s="92"/>
      <c r="F14" s="92"/>
    </row>
  </sheetData>
  <sheetProtection/>
  <mergeCells count="6">
    <mergeCell ref="A3:F3"/>
    <mergeCell ref="A1:F1"/>
    <mergeCell ref="A5:F5"/>
    <mergeCell ref="A8:F8"/>
    <mergeCell ref="A10:F10"/>
    <mergeCell ref="A12:F12"/>
  </mergeCells>
  <hyperlinks>
    <hyperlink ref="A6" r:id="rId1" display="cboeder61@gmail.com"/>
  </hyperlinks>
  <printOptions/>
  <pageMargins left="0.7" right="0.7" top="0.787401575" bottom="0.7874015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Y80"/>
  <sheetViews>
    <sheetView zoomScale="106" zoomScaleNormal="106" zoomScalePageLayoutView="0" workbookViewId="0" topLeftCell="A1">
      <selection activeCell="R85" sqref="R85"/>
    </sheetView>
  </sheetViews>
  <sheetFormatPr defaultColWidth="11.421875" defaultRowHeight="12.75"/>
  <cols>
    <col min="1" max="1" width="13.28125" style="45" customWidth="1"/>
    <col min="2" max="2" width="18.28125" style="47" customWidth="1"/>
    <col min="3" max="3" width="13.57421875" style="47" customWidth="1"/>
    <col min="4" max="4" width="16.28125" style="47" hidden="1" customWidth="1"/>
    <col min="5" max="10" width="16.28125" style="45" hidden="1" customWidth="1"/>
    <col min="11" max="11" width="12.8515625" style="47" customWidth="1"/>
    <col min="12" max="13" width="11.421875" style="45" customWidth="1"/>
    <col min="14" max="15" width="11.421875" style="118" customWidth="1"/>
    <col min="16" max="21" width="14.00390625" style="119" customWidth="1"/>
    <col min="22" max="25" width="14.00390625" style="120" customWidth="1"/>
    <col min="26" max="16384" width="11.421875" style="118" customWidth="1"/>
  </cols>
  <sheetData>
    <row r="1" spans="1:25" ht="15.75" customHeight="1">
      <c r="A1" s="189" t="s">
        <v>90</v>
      </c>
      <c r="B1" s="189"/>
      <c r="C1" s="189"/>
      <c r="D1" s="189"/>
      <c r="E1" s="189"/>
      <c r="F1" s="189"/>
      <c r="G1" s="189"/>
      <c r="H1" s="189"/>
      <c r="I1" s="189"/>
      <c r="J1" s="189"/>
      <c r="K1" s="189"/>
      <c r="P1" s="188" t="s">
        <v>102</v>
      </c>
      <c r="Q1" s="188"/>
      <c r="R1" s="188"/>
      <c r="S1" s="188"/>
      <c r="T1" s="188"/>
      <c r="U1" s="188"/>
      <c r="V1" s="188"/>
      <c r="W1" s="188"/>
      <c r="X1" s="188"/>
      <c r="Y1" s="188"/>
    </row>
    <row r="2" spans="4:5" ht="12.75">
      <c r="D2" s="121" t="s">
        <v>124</v>
      </c>
      <c r="E2" s="122">
        <f>SUM(I5:I13)</f>
        <v>4</v>
      </c>
    </row>
    <row r="3" spans="1:9" ht="12.75">
      <c r="A3" s="124" t="s">
        <v>124</v>
      </c>
      <c r="B3" s="131" t="s">
        <v>87</v>
      </c>
      <c r="D3" s="185" t="s">
        <v>126</v>
      </c>
      <c r="E3" s="185"/>
      <c r="F3" s="186" t="s">
        <v>127</v>
      </c>
      <c r="G3" s="186"/>
      <c r="I3" s="125"/>
    </row>
    <row r="4" spans="1:21" ht="12.75">
      <c r="A4" s="126" t="s">
        <v>91</v>
      </c>
      <c r="B4" s="124" t="s">
        <v>89</v>
      </c>
      <c r="C4" s="124" t="s">
        <v>88</v>
      </c>
      <c r="D4" s="127" t="s">
        <v>19</v>
      </c>
      <c r="E4" s="124" t="s">
        <v>123</v>
      </c>
      <c r="F4" s="127" t="s">
        <v>19</v>
      </c>
      <c r="G4" s="124" t="s">
        <v>123</v>
      </c>
      <c r="H4" s="124"/>
      <c r="I4" s="124"/>
      <c r="J4" s="124"/>
      <c r="K4" s="124" t="s">
        <v>92</v>
      </c>
      <c r="M4" s="184" t="s">
        <v>151</v>
      </c>
      <c r="N4" s="184"/>
      <c r="O4" s="184"/>
      <c r="U4" s="119" t="s">
        <v>93</v>
      </c>
    </row>
    <row r="5" spans="1:15" ht="12.75">
      <c r="A5" s="45" t="s">
        <v>79</v>
      </c>
      <c r="B5" s="128">
        <f aca="true" ca="1" t="shared" si="0" ref="B5:B13">RAND()</f>
        <v>0.24745062201605894</v>
      </c>
      <c r="C5" s="47">
        <f>RANK(B5,B$5:B$13)</f>
        <v>5</v>
      </c>
      <c r="D5" s="47">
        <f>IF($C5&lt;5,"A","")</f>
      </c>
      <c r="E5" s="47">
        <f>IF($C5&gt;5,"B","")</f>
      </c>
      <c r="F5" s="47" t="str">
        <f>IF(AND($E$2&lt;6,C5=5),"A","")</f>
        <v>A</v>
      </c>
      <c r="G5" s="47">
        <f>IF(AND($E$2&gt;5,C5=5),"B","")</f>
      </c>
      <c r="I5" s="45">
        <f>IF(A5=B$3,C5,"")</f>
      </c>
      <c r="K5" s="47" t="str">
        <f>CONCATENATE(D5,G5,E5,F5)</f>
        <v>A</v>
      </c>
      <c r="M5" s="184"/>
      <c r="N5" s="184"/>
      <c r="O5" s="184"/>
    </row>
    <row r="6" spans="1:11" ht="12.75">
      <c r="A6" s="45" t="s">
        <v>80</v>
      </c>
      <c r="B6" s="128">
        <f ca="1" t="shared" si="0"/>
        <v>0.5319755740089903</v>
      </c>
      <c r="C6" s="47">
        <f aca="true" t="shared" si="1" ref="C6:C13">RANK(B6,B$5:B$13)</f>
        <v>3</v>
      </c>
      <c r="D6" s="47" t="str">
        <f aca="true" t="shared" si="2" ref="D6:D13">IF($C6&lt;5,"A","")</f>
        <v>A</v>
      </c>
      <c r="E6" s="47">
        <f aca="true" t="shared" si="3" ref="E6:E13">IF($C6&gt;5,"B","")</f>
      </c>
      <c r="F6" s="47">
        <f aca="true" t="shared" si="4" ref="F6:F13">IF(AND($E$2&lt;6,C6=5),"A","")</f>
      </c>
      <c r="G6" s="47">
        <f aca="true" t="shared" si="5" ref="G6:G13">IF(AND($E$2&gt;5,C6=5),"B","")</f>
      </c>
      <c r="I6" s="45">
        <f aca="true" t="shared" si="6" ref="I6:I13">IF(A6=B$3,C6,"")</f>
      </c>
      <c r="K6" s="47" t="str">
        <f aca="true" t="shared" si="7" ref="K6:K13">CONCATENATE(D6,G6,E6,F6)</f>
        <v>A</v>
      </c>
    </row>
    <row r="7" spans="1:11" ht="12.75">
      <c r="A7" s="45" t="s">
        <v>81</v>
      </c>
      <c r="B7" s="128">
        <f ca="1" t="shared" si="0"/>
        <v>0.02890482232268754</v>
      </c>
      <c r="C7" s="47">
        <f t="shared" si="1"/>
        <v>7</v>
      </c>
      <c r="D7" s="47">
        <f t="shared" si="2"/>
      </c>
      <c r="E7" s="47" t="str">
        <f t="shared" si="3"/>
        <v>B</v>
      </c>
      <c r="F7" s="47">
        <f t="shared" si="4"/>
      </c>
      <c r="G7" s="47">
        <f t="shared" si="5"/>
      </c>
      <c r="I7" s="45">
        <f t="shared" si="6"/>
      </c>
      <c r="K7" s="47" t="str">
        <f t="shared" si="7"/>
        <v>B</v>
      </c>
    </row>
    <row r="8" spans="1:11" ht="12.75">
      <c r="A8" s="45" t="s">
        <v>82</v>
      </c>
      <c r="B8" s="128">
        <f ca="1" t="shared" si="0"/>
        <v>0.16843066332386414</v>
      </c>
      <c r="C8" s="47">
        <f t="shared" si="1"/>
        <v>6</v>
      </c>
      <c r="D8" s="47">
        <f t="shared" si="2"/>
      </c>
      <c r="E8" s="47" t="str">
        <f t="shared" si="3"/>
        <v>B</v>
      </c>
      <c r="F8" s="47">
        <f t="shared" si="4"/>
      </c>
      <c r="G8" s="47">
        <f t="shared" si="5"/>
      </c>
      <c r="I8" s="45">
        <f t="shared" si="6"/>
      </c>
      <c r="K8" s="47" t="str">
        <f t="shared" si="7"/>
        <v>B</v>
      </c>
    </row>
    <row r="9" spans="1:11" ht="12.75">
      <c r="A9" s="45" t="s">
        <v>87</v>
      </c>
      <c r="B9" s="128">
        <f ca="1" t="shared" si="0"/>
        <v>0.4829357694530122</v>
      </c>
      <c r="C9" s="47">
        <f t="shared" si="1"/>
        <v>4</v>
      </c>
      <c r="D9" s="47" t="str">
        <f t="shared" si="2"/>
        <v>A</v>
      </c>
      <c r="E9" s="47">
        <f t="shared" si="3"/>
      </c>
      <c r="F9" s="47">
        <f t="shared" si="4"/>
      </c>
      <c r="G9" s="47">
        <f t="shared" si="5"/>
      </c>
      <c r="I9" s="45">
        <f t="shared" si="6"/>
        <v>4</v>
      </c>
      <c r="K9" s="47" t="str">
        <f t="shared" si="7"/>
        <v>A</v>
      </c>
    </row>
    <row r="10" spans="1:11" ht="12.75">
      <c r="A10" s="45" t="s">
        <v>83</v>
      </c>
      <c r="B10" s="128">
        <f ca="1" t="shared" si="0"/>
        <v>0.8433856400827248</v>
      </c>
      <c r="C10" s="47">
        <f t="shared" si="1"/>
        <v>1</v>
      </c>
      <c r="D10" s="47" t="str">
        <f t="shared" si="2"/>
        <v>A</v>
      </c>
      <c r="E10" s="47">
        <f t="shared" si="3"/>
      </c>
      <c r="F10" s="47">
        <f t="shared" si="4"/>
      </c>
      <c r="G10" s="47">
        <f t="shared" si="5"/>
      </c>
      <c r="I10" s="45">
        <f t="shared" si="6"/>
      </c>
      <c r="K10" s="47" t="str">
        <f t="shared" si="7"/>
        <v>A</v>
      </c>
    </row>
    <row r="11" spans="1:11" ht="12.75">
      <c r="A11" s="45" t="s">
        <v>84</v>
      </c>
      <c r="B11" s="128">
        <f ca="1" t="shared" si="0"/>
        <v>0.5409159483713046</v>
      </c>
      <c r="C11" s="47">
        <f t="shared" si="1"/>
        <v>2</v>
      </c>
      <c r="D11" s="47" t="str">
        <f t="shared" si="2"/>
        <v>A</v>
      </c>
      <c r="E11" s="47">
        <f t="shared" si="3"/>
      </c>
      <c r="F11" s="47">
        <f>IF(AND($E$2&lt;6,C11=5),"A","")</f>
      </c>
      <c r="G11" s="47">
        <f t="shared" si="5"/>
      </c>
      <c r="I11" s="45">
        <f t="shared" si="6"/>
      </c>
      <c r="K11" s="47" t="str">
        <f t="shared" si="7"/>
        <v>A</v>
      </c>
    </row>
    <row r="12" spans="1:11" ht="12.75">
      <c r="A12" s="45" t="s">
        <v>85</v>
      </c>
      <c r="B12" s="128">
        <f ca="1" t="shared" si="0"/>
        <v>0.0024141657637627434</v>
      </c>
      <c r="C12" s="47">
        <f t="shared" si="1"/>
        <v>9</v>
      </c>
      <c r="D12" s="47">
        <f t="shared" si="2"/>
      </c>
      <c r="E12" s="47" t="str">
        <f t="shared" si="3"/>
        <v>B</v>
      </c>
      <c r="F12" s="47">
        <f t="shared" si="4"/>
      </c>
      <c r="G12" s="47">
        <f t="shared" si="5"/>
      </c>
      <c r="I12" s="45">
        <f t="shared" si="6"/>
      </c>
      <c r="K12" s="47" t="str">
        <f t="shared" si="7"/>
        <v>B</v>
      </c>
    </row>
    <row r="13" spans="1:11" ht="12.75">
      <c r="A13" s="45" t="s">
        <v>86</v>
      </c>
      <c r="B13" s="128">
        <f ca="1" t="shared" si="0"/>
        <v>0.006541003713846472</v>
      </c>
      <c r="C13" s="47">
        <f t="shared" si="1"/>
        <v>8</v>
      </c>
      <c r="D13" s="47">
        <f t="shared" si="2"/>
      </c>
      <c r="E13" s="47" t="str">
        <f t="shared" si="3"/>
        <v>B</v>
      </c>
      <c r="F13" s="47">
        <f t="shared" si="4"/>
      </c>
      <c r="G13" s="47">
        <f t="shared" si="5"/>
      </c>
      <c r="I13" s="45">
        <f t="shared" si="6"/>
      </c>
      <c r="K13" s="47" t="str">
        <f t="shared" si="7"/>
        <v>B</v>
      </c>
    </row>
    <row r="14" spans="1:11" ht="12.75">
      <c r="A14" s="45" t="str">
        <f>CONCATENATE(B3," 2")</f>
        <v>OHZ 2</v>
      </c>
      <c r="B14" s="187" t="s">
        <v>125</v>
      </c>
      <c r="C14" s="187"/>
      <c r="D14" s="125"/>
      <c r="E14" s="130"/>
      <c r="F14" s="130"/>
      <c r="G14" s="130"/>
      <c r="H14" s="130"/>
      <c r="I14" s="130"/>
      <c r="J14" s="130"/>
      <c r="K14" s="47" t="str">
        <f>IF(E2&lt;6,"B","A")</f>
        <v>B</v>
      </c>
    </row>
    <row r="15" spans="1:7" ht="12.75">
      <c r="A15" s="98"/>
      <c r="B15" s="123"/>
      <c r="C15" s="129"/>
      <c r="D15" s="47" t="s">
        <v>19</v>
      </c>
      <c r="E15" s="45">
        <f>COUNTIF(K5:K14,"A")</f>
        <v>5</v>
      </c>
      <c r="F15" s="45" t="s">
        <v>123</v>
      </c>
      <c r="G15" s="45">
        <f>COUNTIF(K5:K14,"B")</f>
        <v>5</v>
      </c>
    </row>
    <row r="16" spans="1:2" ht="12.75">
      <c r="A16" s="132"/>
      <c r="B16" s="129"/>
    </row>
    <row r="17" ht="12.75"/>
    <row r="18" spans="1:11" ht="12.75" customHeight="1">
      <c r="A18" s="190" t="s">
        <v>134</v>
      </c>
      <c r="B18" s="190"/>
      <c r="C18" s="190"/>
      <c r="D18" s="190"/>
      <c r="E18" s="190"/>
      <c r="F18" s="190"/>
      <c r="G18" s="190"/>
      <c r="H18" s="190"/>
      <c r="I18" s="190"/>
      <c r="J18" s="190"/>
      <c r="K18" s="190"/>
    </row>
    <row r="19" spans="1:21" ht="12.75">
      <c r="A19" s="190"/>
      <c r="B19" s="190"/>
      <c r="C19" s="190"/>
      <c r="D19" s="190"/>
      <c r="E19" s="190"/>
      <c r="F19" s="190"/>
      <c r="G19" s="190"/>
      <c r="H19" s="190"/>
      <c r="I19" s="190"/>
      <c r="J19" s="190"/>
      <c r="K19" s="190"/>
      <c r="P19" s="119" t="s">
        <v>100</v>
      </c>
      <c r="U19" s="119" t="s">
        <v>101</v>
      </c>
    </row>
    <row r="20" spans="1:11" ht="12.75">
      <c r="A20" s="190"/>
      <c r="B20" s="190"/>
      <c r="C20" s="190"/>
      <c r="D20" s="190"/>
      <c r="E20" s="190"/>
      <c r="F20" s="190"/>
      <c r="G20" s="190"/>
      <c r="H20" s="190"/>
      <c r="I20" s="190"/>
      <c r="J20" s="190"/>
      <c r="K20" s="190"/>
    </row>
    <row r="21" spans="1:11" ht="12.75">
      <c r="A21" s="190"/>
      <c r="B21" s="190"/>
      <c r="C21" s="190"/>
      <c r="D21" s="190"/>
      <c r="E21" s="190"/>
      <c r="F21" s="190"/>
      <c r="G21" s="190"/>
      <c r="H21" s="190"/>
      <c r="I21" s="190"/>
      <c r="J21" s="190"/>
      <c r="K21" s="190"/>
    </row>
    <row r="22" spans="1:11" ht="24" customHeight="1">
      <c r="A22" s="190"/>
      <c r="B22" s="190"/>
      <c r="C22" s="190"/>
      <c r="D22" s="190"/>
      <c r="E22" s="190"/>
      <c r="F22" s="190"/>
      <c r="G22" s="190"/>
      <c r="H22" s="190"/>
      <c r="I22" s="190"/>
      <c r="J22" s="190"/>
      <c r="K22" s="190"/>
    </row>
    <row r="23" ht="12.75"/>
    <row r="24" ht="12.75"/>
    <row r="25" spans="1:11" ht="12.75" customHeight="1">
      <c r="A25" s="190" t="s">
        <v>94</v>
      </c>
      <c r="B25" s="190"/>
      <c r="C25" s="190"/>
      <c r="D25" s="190"/>
      <c r="E25" s="190"/>
      <c r="F25" s="190"/>
      <c r="G25" s="190"/>
      <c r="H25" s="190"/>
      <c r="I25" s="190"/>
      <c r="J25" s="190"/>
      <c r="K25" s="190"/>
    </row>
    <row r="26" spans="1:11" ht="12.75">
      <c r="A26" s="190"/>
      <c r="B26" s="190"/>
      <c r="C26" s="190"/>
      <c r="D26" s="190"/>
      <c r="E26" s="190"/>
      <c r="F26" s="190"/>
      <c r="G26" s="190"/>
      <c r="H26" s="190"/>
      <c r="I26" s="190"/>
      <c r="J26" s="190"/>
      <c r="K26" s="190"/>
    </row>
    <row r="27" spans="1:11" ht="12.75" customHeight="1">
      <c r="A27" s="190" t="s">
        <v>95</v>
      </c>
      <c r="B27" s="190"/>
      <c r="C27" s="190"/>
      <c r="D27" s="190"/>
      <c r="E27" s="190"/>
      <c r="F27" s="190"/>
      <c r="G27" s="190"/>
      <c r="H27" s="190"/>
      <c r="I27" s="190"/>
      <c r="J27" s="190"/>
      <c r="K27" s="190"/>
    </row>
    <row r="28" spans="1:11" ht="12.75">
      <c r="A28" s="190"/>
      <c r="B28" s="190"/>
      <c r="C28" s="190"/>
      <c r="D28" s="190"/>
      <c r="E28" s="190"/>
      <c r="F28" s="190"/>
      <c r="G28" s="190"/>
      <c r="H28" s="190"/>
      <c r="I28" s="190"/>
      <c r="J28" s="190"/>
      <c r="K28" s="190"/>
    </row>
    <row r="29" spans="1:11" ht="12.75">
      <c r="A29" s="190"/>
      <c r="B29" s="190"/>
      <c r="C29" s="190"/>
      <c r="D29" s="190"/>
      <c r="E29" s="190"/>
      <c r="F29" s="190"/>
      <c r="G29" s="190"/>
      <c r="H29" s="190"/>
      <c r="I29" s="190"/>
      <c r="J29" s="190"/>
      <c r="K29" s="190"/>
    </row>
    <row r="30" spans="1:11" ht="12.75">
      <c r="A30" s="190" t="s">
        <v>96</v>
      </c>
      <c r="B30" s="190"/>
      <c r="C30" s="190"/>
      <c r="D30" s="190"/>
      <c r="E30" s="190"/>
      <c r="F30" s="190"/>
      <c r="G30" s="190"/>
      <c r="H30" s="190"/>
      <c r="I30" s="190"/>
      <c r="J30" s="190"/>
      <c r="K30" s="190"/>
    </row>
    <row r="31" spans="1:11" ht="12.75">
      <c r="A31" s="190"/>
      <c r="B31" s="190"/>
      <c r="C31" s="190"/>
      <c r="D31" s="190"/>
      <c r="E31" s="190"/>
      <c r="F31" s="190"/>
      <c r="G31" s="190"/>
      <c r="H31" s="190"/>
      <c r="I31" s="190"/>
      <c r="J31" s="190"/>
      <c r="K31" s="190"/>
    </row>
    <row r="32" spans="1:11" ht="12.75">
      <c r="A32" s="190"/>
      <c r="B32" s="190"/>
      <c r="C32" s="190"/>
      <c r="D32" s="190"/>
      <c r="E32" s="190"/>
      <c r="F32" s="190"/>
      <c r="G32" s="190"/>
      <c r="H32" s="190"/>
      <c r="I32" s="190"/>
      <c r="J32" s="190"/>
      <c r="K32" s="190"/>
    </row>
    <row r="33" ht="12.75"/>
    <row r="35" spans="1:21" ht="15.75">
      <c r="A35" s="191" t="s">
        <v>97</v>
      </c>
      <c r="B35" s="191"/>
      <c r="C35" s="191"/>
      <c r="D35" s="191"/>
      <c r="E35" s="191"/>
      <c r="F35" s="191"/>
      <c r="G35" s="191"/>
      <c r="H35" s="191"/>
      <c r="I35" s="191"/>
      <c r="J35" s="191"/>
      <c r="K35" s="191"/>
      <c r="P35" s="119" t="s">
        <v>103</v>
      </c>
      <c r="U35" s="119" t="s">
        <v>104</v>
      </c>
    </row>
    <row r="36" ht="12.75"/>
    <row r="37" spans="1:11" ht="12.75" customHeight="1">
      <c r="A37" s="190" t="s">
        <v>110</v>
      </c>
      <c r="B37" s="190"/>
      <c r="C37" s="190"/>
      <c r="D37" s="190"/>
      <c r="E37" s="190"/>
      <c r="F37" s="190"/>
      <c r="G37" s="190"/>
      <c r="H37" s="190"/>
      <c r="I37" s="190"/>
      <c r="J37" s="190"/>
      <c r="K37" s="190"/>
    </row>
    <row r="38" spans="1:11" ht="12.75">
      <c r="A38" s="190"/>
      <c r="B38" s="190"/>
      <c r="C38" s="190"/>
      <c r="D38" s="190"/>
      <c r="E38" s="190"/>
      <c r="F38" s="190"/>
      <c r="G38" s="190"/>
      <c r="H38" s="190"/>
      <c r="I38" s="190"/>
      <c r="J38" s="190"/>
      <c r="K38" s="190"/>
    </row>
    <row r="39" spans="1:11" ht="12.75">
      <c r="A39" s="190"/>
      <c r="B39" s="190"/>
      <c r="C39" s="190"/>
      <c r="D39" s="190"/>
      <c r="E39" s="190"/>
      <c r="F39" s="190"/>
      <c r="G39" s="190"/>
      <c r="H39" s="190"/>
      <c r="I39" s="190"/>
      <c r="J39" s="190"/>
      <c r="K39" s="190"/>
    </row>
    <row r="40" spans="1:11" ht="12.75">
      <c r="A40" s="190"/>
      <c r="B40" s="190"/>
      <c r="C40" s="190"/>
      <c r="D40" s="190"/>
      <c r="E40" s="190"/>
      <c r="F40" s="190"/>
      <c r="G40" s="190"/>
      <c r="H40" s="190"/>
      <c r="I40" s="190"/>
      <c r="J40" s="190"/>
      <c r="K40" s="190"/>
    </row>
    <row r="41" spans="1:11" ht="12.75">
      <c r="A41" s="190"/>
      <c r="B41" s="190"/>
      <c r="C41" s="190"/>
      <c r="D41" s="190"/>
      <c r="E41" s="190"/>
      <c r="F41" s="190"/>
      <c r="G41" s="190"/>
      <c r="H41" s="190"/>
      <c r="I41" s="190"/>
      <c r="J41" s="190"/>
      <c r="K41" s="190"/>
    </row>
    <row r="42" ht="12.75"/>
    <row r="43" ht="12.75"/>
    <row r="44" ht="12.75"/>
    <row r="45" ht="12.75"/>
    <row r="46" ht="12.75"/>
    <row r="47" ht="12.75"/>
    <row r="48" ht="27.75" customHeight="1"/>
    <row r="49" spans="16:21" ht="24.75" customHeight="1">
      <c r="P49" s="119" t="s">
        <v>106</v>
      </c>
      <c r="U49" s="119" t="s">
        <v>105</v>
      </c>
    </row>
    <row r="50" ht="12.75"/>
    <row r="51" ht="12.75"/>
    <row r="52" ht="12.75"/>
    <row r="53" ht="12.75"/>
    <row r="54" ht="12.75"/>
    <row r="55" ht="12.75"/>
    <row r="56" ht="12.75"/>
    <row r="57" ht="12.75"/>
    <row r="58" ht="12.75"/>
    <row r="59" ht="12.75"/>
    <row r="60" ht="12.75"/>
    <row r="61" ht="12.75"/>
    <row r="62" ht="12.75"/>
    <row r="63" ht="12.75"/>
    <row r="64" ht="12.75"/>
    <row r="65" spans="1:21" ht="12.75">
      <c r="A65" s="47"/>
      <c r="E65" s="47"/>
      <c r="F65" s="47"/>
      <c r="G65" s="47"/>
      <c r="H65" s="47"/>
      <c r="I65" s="47"/>
      <c r="J65" s="47"/>
      <c r="P65" s="119" t="s">
        <v>107</v>
      </c>
      <c r="U65" s="119" t="s">
        <v>24</v>
      </c>
    </row>
    <row r="66" spans="1:10" ht="12.75">
      <c r="A66" s="47"/>
      <c r="E66" s="47"/>
      <c r="F66" s="47"/>
      <c r="G66" s="47"/>
      <c r="H66" s="47"/>
      <c r="I66" s="47"/>
      <c r="J66" s="47"/>
    </row>
    <row r="67" spans="1:10" ht="12.75">
      <c r="A67" s="47"/>
      <c r="E67" s="47"/>
      <c r="F67" s="47"/>
      <c r="G67" s="47"/>
      <c r="H67" s="47"/>
      <c r="I67" s="47"/>
      <c r="J67" s="47"/>
    </row>
    <row r="68" ht="12.75"/>
    <row r="69" ht="12.75"/>
    <row r="70" ht="12.75"/>
    <row r="71" ht="12.75"/>
    <row r="72" ht="12.75"/>
    <row r="73" ht="12.75"/>
    <row r="74" ht="12.75"/>
    <row r="75" ht="12.75"/>
    <row r="76" ht="12.75"/>
    <row r="77" ht="12.75"/>
    <row r="78" ht="12.75"/>
    <row r="79" ht="12.75"/>
    <row r="80" ht="12.75">
      <c r="U80" s="158" t="s">
        <v>174</v>
      </c>
    </row>
  </sheetData>
  <sheetProtection/>
  <mergeCells count="12">
    <mergeCell ref="A37:K41"/>
    <mergeCell ref="A35:K35"/>
    <mergeCell ref="A18:K22"/>
    <mergeCell ref="A25:K26"/>
    <mergeCell ref="A27:K29"/>
    <mergeCell ref="A30:K32"/>
    <mergeCell ref="M4:O5"/>
    <mergeCell ref="D3:E3"/>
    <mergeCell ref="F3:G3"/>
    <mergeCell ref="B14:C14"/>
    <mergeCell ref="P1:Y1"/>
    <mergeCell ref="A1:K1"/>
  </mergeCells>
  <conditionalFormatting sqref="A5:A13 A16">
    <cfRule type="cellIs" priority="3" dxfId="0" operator="equal" stopIfTrue="1">
      <formula>$B$3</formula>
    </cfRule>
  </conditionalFormatting>
  <printOptions/>
  <pageMargins left="0.7" right="0.7" top="0.787401575" bottom="0.7874015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N11"/>
  <sheetViews>
    <sheetView zoomScalePageLayoutView="0" workbookViewId="0" topLeftCell="A1">
      <selection activeCell="S11" sqref="S11"/>
    </sheetView>
  </sheetViews>
  <sheetFormatPr defaultColWidth="11.421875" defaultRowHeight="12.75"/>
  <cols>
    <col min="2" max="2" width="4.57421875" style="0" customWidth="1"/>
    <col min="3" max="3" width="8.7109375" style="0" customWidth="1"/>
    <col min="4" max="13" width="5.28125" style="95" customWidth="1"/>
    <col min="14" max="14" width="8.28125" style="0" customWidth="1"/>
  </cols>
  <sheetData>
    <row r="1" spans="1:14" ht="13.5" thickBot="1">
      <c r="A1" s="192" t="s">
        <v>120</v>
      </c>
      <c r="B1" s="192"/>
      <c r="C1" s="192"/>
      <c r="D1" s="192"/>
      <c r="E1" s="192"/>
      <c r="F1" s="192"/>
      <c r="G1" s="192"/>
      <c r="H1" s="192"/>
      <c r="I1" s="192"/>
      <c r="J1" s="192"/>
      <c r="K1" s="192"/>
      <c r="L1" s="192"/>
      <c r="M1" s="192"/>
      <c r="N1" s="192"/>
    </row>
    <row r="2" spans="3:14" ht="12.75">
      <c r="C2" s="9" t="s">
        <v>121</v>
      </c>
      <c r="D2" s="95" t="s">
        <v>79</v>
      </c>
      <c r="E2" s="95" t="s">
        <v>80</v>
      </c>
      <c r="F2" s="95" t="s">
        <v>86</v>
      </c>
      <c r="G2" s="101" t="s">
        <v>81</v>
      </c>
      <c r="H2" s="102" t="s">
        <v>82</v>
      </c>
      <c r="I2" s="103" t="s">
        <v>87</v>
      </c>
      <c r="J2" s="95" t="s">
        <v>83</v>
      </c>
      <c r="K2" s="95" t="s">
        <v>84</v>
      </c>
      <c r="L2" s="95" t="s">
        <v>85</v>
      </c>
      <c r="M2" s="95" t="s">
        <v>119</v>
      </c>
      <c r="N2" s="111" t="s">
        <v>122</v>
      </c>
    </row>
    <row r="3" spans="1:14" ht="12.75">
      <c r="A3" t="s">
        <v>118</v>
      </c>
      <c r="B3" s="95" t="s">
        <v>2</v>
      </c>
      <c r="C3" s="108"/>
      <c r="D3" s="108"/>
      <c r="E3" s="108"/>
      <c r="F3" s="108"/>
      <c r="G3" s="101"/>
      <c r="H3" s="102"/>
      <c r="I3" s="103"/>
      <c r="L3" s="108"/>
      <c r="M3" s="108"/>
      <c r="N3" s="109">
        <f>COUNTIF(D3:M3,"x")</f>
        <v>0</v>
      </c>
    </row>
    <row r="4" spans="2:14" ht="12.75">
      <c r="B4" s="95" t="s">
        <v>5</v>
      </c>
      <c r="C4" s="108"/>
      <c r="D4" s="100"/>
      <c r="E4" s="107"/>
      <c r="F4" s="107"/>
      <c r="G4" s="104"/>
      <c r="H4" s="105"/>
      <c r="I4" s="106"/>
      <c r="J4" s="100"/>
      <c r="K4" s="100"/>
      <c r="L4" s="107"/>
      <c r="M4" s="107"/>
      <c r="N4" s="110">
        <f aca="true" t="shared" si="0" ref="N4:N11">COUNTIF(D4:M4,"x")</f>
        <v>0</v>
      </c>
    </row>
    <row r="5" spans="2:14" ht="12.75">
      <c r="B5" s="95" t="s">
        <v>6</v>
      </c>
      <c r="C5" s="108"/>
      <c r="E5" s="108"/>
      <c r="F5" s="108"/>
      <c r="G5" s="113"/>
      <c r="H5" s="102"/>
      <c r="I5" s="103"/>
      <c r="L5" s="108"/>
      <c r="M5" s="108"/>
      <c r="N5" s="109">
        <f t="shared" si="0"/>
        <v>0</v>
      </c>
    </row>
    <row r="6" spans="2:14" ht="12.75">
      <c r="B6" s="95" t="s">
        <v>7</v>
      </c>
      <c r="C6" s="108"/>
      <c r="D6" s="107"/>
      <c r="E6" s="107"/>
      <c r="F6" s="100"/>
      <c r="G6" s="114"/>
      <c r="H6" s="105"/>
      <c r="I6" s="106"/>
      <c r="J6" s="100"/>
      <c r="K6" s="100"/>
      <c r="L6" s="107"/>
      <c r="M6" s="100"/>
      <c r="N6" s="110">
        <f t="shared" si="0"/>
        <v>0</v>
      </c>
    </row>
    <row r="7" spans="2:14" ht="12.75">
      <c r="B7" s="95" t="s">
        <v>8</v>
      </c>
      <c r="C7" s="108"/>
      <c r="G7" s="101"/>
      <c r="H7" s="102"/>
      <c r="I7" s="103"/>
      <c r="N7" s="109">
        <f t="shared" si="0"/>
        <v>0</v>
      </c>
    </row>
    <row r="8" spans="1:14" ht="12.75">
      <c r="A8" t="s">
        <v>117</v>
      </c>
      <c r="B8" s="95" t="s">
        <v>2</v>
      </c>
      <c r="C8" s="108"/>
      <c r="D8" s="100"/>
      <c r="E8" s="100"/>
      <c r="F8" s="100"/>
      <c r="G8" s="104"/>
      <c r="H8" s="105"/>
      <c r="I8" s="106"/>
      <c r="J8" s="100"/>
      <c r="K8" s="100"/>
      <c r="L8" s="100"/>
      <c r="M8" s="100"/>
      <c r="N8" s="110">
        <f t="shared" si="0"/>
        <v>0</v>
      </c>
    </row>
    <row r="9" spans="2:14" ht="12.75">
      <c r="B9" s="95" t="s">
        <v>5</v>
      </c>
      <c r="C9" s="108"/>
      <c r="F9" s="108"/>
      <c r="G9" s="101"/>
      <c r="H9" s="102"/>
      <c r="I9" s="103"/>
      <c r="K9" s="108"/>
      <c r="L9" s="108"/>
      <c r="N9" s="109">
        <f t="shared" si="0"/>
        <v>0</v>
      </c>
    </row>
    <row r="10" spans="2:14" ht="12.75">
      <c r="B10" s="95" t="s">
        <v>6</v>
      </c>
      <c r="C10" s="108"/>
      <c r="D10" s="100"/>
      <c r="E10" s="107"/>
      <c r="F10" s="100"/>
      <c r="G10" s="104"/>
      <c r="H10" s="105"/>
      <c r="I10" s="106"/>
      <c r="J10" s="100"/>
      <c r="K10" s="100"/>
      <c r="L10" s="100"/>
      <c r="M10" s="100"/>
      <c r="N10" s="110">
        <f t="shared" si="0"/>
        <v>0</v>
      </c>
    </row>
    <row r="11" spans="2:14" ht="13.5" thickBot="1">
      <c r="B11" s="95" t="s">
        <v>7</v>
      </c>
      <c r="C11" s="108"/>
      <c r="G11" s="101"/>
      <c r="H11" s="102"/>
      <c r="I11" s="103"/>
      <c r="N11" s="112">
        <f t="shared" si="0"/>
        <v>0</v>
      </c>
    </row>
  </sheetData>
  <sheetProtection/>
  <mergeCells count="1">
    <mergeCell ref="A1:N1"/>
  </mergeCells>
  <conditionalFormatting sqref="D2:N2">
    <cfRule type="cellIs" priority="2" dxfId="0" operator="equal" stopIfTrue="1">
      <formula>$B$15</formula>
    </cfRule>
  </conditionalFormatting>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V76"/>
  <sheetViews>
    <sheetView zoomScale="70" zoomScaleNormal="70" zoomScalePageLayoutView="0" workbookViewId="0" topLeftCell="A17">
      <selection activeCell="B13" sqref="B13"/>
    </sheetView>
  </sheetViews>
  <sheetFormatPr defaultColWidth="11.421875" defaultRowHeight="12.75"/>
  <cols>
    <col min="1" max="1" width="19.7109375" style="45" customWidth="1"/>
    <col min="2" max="2" width="19.7109375" style="47" customWidth="1"/>
    <col min="3" max="8" width="19.7109375" style="45" customWidth="1"/>
    <col min="9" max="9" width="18.28125" style="45" customWidth="1"/>
    <col min="10" max="10" width="2.8515625" style="45" customWidth="1"/>
    <col min="11" max="11" width="19.7109375" style="45" customWidth="1"/>
    <col min="12" max="12" width="19.7109375" style="45" hidden="1" customWidth="1"/>
    <col min="13" max="14" width="11.421875" style="45" hidden="1" customWidth="1"/>
    <col min="15" max="44" width="4.57421875" style="45" hidden="1" customWidth="1"/>
    <col min="45" max="45" width="11.421875" style="45" hidden="1" customWidth="1"/>
    <col min="46" max="47" width="0" style="45" hidden="1" customWidth="1"/>
    <col min="48" max="16384" width="11.421875" style="45" customWidth="1"/>
  </cols>
  <sheetData>
    <row r="1" spans="1:8" s="37" customFormat="1" ht="20.25" hidden="1">
      <c r="A1" s="37" t="s">
        <v>18</v>
      </c>
      <c r="B1" s="38">
        <v>0.0006944444444444445</v>
      </c>
      <c r="C1" s="225" t="s">
        <v>19</v>
      </c>
      <c r="D1" s="226"/>
      <c r="E1" s="227"/>
      <c r="F1" s="225" t="s">
        <v>20</v>
      </c>
      <c r="G1" s="226"/>
      <c r="H1" s="227"/>
    </row>
    <row r="2" spans="2:8" s="37" customFormat="1" ht="20.25" customHeight="1" hidden="1">
      <c r="B2" s="39">
        <v>1</v>
      </c>
      <c r="C2" s="40" t="str">
        <f>C26</f>
        <v>VfL Westercelle</v>
      </c>
      <c r="D2" s="41"/>
      <c r="E2" s="42"/>
      <c r="F2" s="40" t="str">
        <f>C46</f>
        <v>VfL Güldenstern Stade</v>
      </c>
      <c r="G2" s="41"/>
      <c r="H2" s="42"/>
    </row>
    <row r="3" spans="2:8" s="37" customFormat="1" ht="20.25" hidden="1">
      <c r="B3" s="39">
        <v>2</v>
      </c>
      <c r="C3" s="40" t="str">
        <f>C25</f>
        <v>JSG Ilmenautal</v>
      </c>
      <c r="D3" s="41"/>
      <c r="E3" s="42"/>
      <c r="F3" s="40" t="str">
        <f>C45</f>
        <v>JSG Celle</v>
      </c>
      <c r="G3" s="41"/>
      <c r="H3" s="42"/>
    </row>
    <row r="4" spans="2:8" s="37" customFormat="1" ht="20.25" hidden="1">
      <c r="B4" s="39">
        <v>3</v>
      </c>
      <c r="C4" s="40" t="str">
        <f>F26</f>
        <v>JSG Löwen</v>
      </c>
      <c r="D4" s="41"/>
      <c r="E4" s="42"/>
      <c r="F4" s="115" t="str">
        <f>F46</f>
        <v>SG Wintermoor</v>
      </c>
      <c r="G4" s="41"/>
      <c r="H4" s="42"/>
    </row>
    <row r="5" spans="2:48" s="37" customFormat="1" ht="20.25" customHeight="1" hidden="1">
      <c r="B5" s="39">
        <v>4</v>
      </c>
      <c r="C5" s="40" t="str">
        <f>C27</f>
        <v>JSG Langen-Debstedt</v>
      </c>
      <c r="D5" s="43"/>
      <c r="E5" s="42"/>
      <c r="F5" s="40" t="str">
        <f>C47</f>
        <v>Buchholzer FC</v>
      </c>
      <c r="G5" s="43"/>
      <c r="H5" s="42"/>
      <c r="I5" s="228" t="s">
        <v>21</v>
      </c>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29"/>
      <c r="AV5" s="229"/>
    </row>
    <row r="6" spans="2:48" s="37" customFormat="1" ht="20.25" hidden="1">
      <c r="B6" s="39">
        <v>5</v>
      </c>
      <c r="C6" s="40" t="str">
        <f>F25</f>
        <v>JSG Selsingen/ Sandb./And.</v>
      </c>
      <c r="D6" s="43"/>
      <c r="E6" s="42"/>
      <c r="F6" s="115" t="str">
        <f>F45</f>
        <v>SV Lilienthal-Falkenberg</v>
      </c>
      <c r="G6" s="43"/>
      <c r="H6" s="42"/>
      <c r="I6" s="228"/>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row>
    <row r="7" spans="1:48" s="37" customFormat="1" ht="18" customHeight="1" hidden="1">
      <c r="A7" s="231" t="s">
        <v>112</v>
      </c>
      <c r="B7" s="231"/>
      <c r="C7" s="231"/>
      <c r="D7" s="231"/>
      <c r="E7" s="231"/>
      <c r="F7" s="231"/>
      <c r="G7" s="231"/>
      <c r="H7" s="231"/>
      <c r="I7" s="231"/>
      <c r="J7" s="231"/>
      <c r="K7" s="231"/>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row>
    <row r="8" spans="1:12" ht="21.75" customHeight="1">
      <c r="A8" s="230" t="s">
        <v>109</v>
      </c>
      <c r="B8" s="230"/>
      <c r="C8" s="230"/>
      <c r="D8" s="230"/>
      <c r="E8" s="230"/>
      <c r="F8" s="230"/>
      <c r="G8" s="230"/>
      <c r="H8" s="230"/>
      <c r="I8" s="230"/>
      <c r="J8" s="230"/>
      <c r="K8" s="230"/>
      <c r="L8" s="44"/>
    </row>
    <row r="9" spans="1:12" ht="21.75" customHeight="1">
      <c r="A9" s="230" t="s">
        <v>57</v>
      </c>
      <c r="B9" s="230"/>
      <c r="C9" s="230"/>
      <c r="D9" s="230"/>
      <c r="E9" s="230"/>
      <c r="F9" s="230"/>
      <c r="G9" s="230"/>
      <c r="H9" s="230"/>
      <c r="I9" s="230"/>
      <c r="J9" s="230"/>
      <c r="K9" s="230"/>
      <c r="L9" s="44"/>
    </row>
    <row r="10" spans="1:12" ht="21.75" customHeight="1">
      <c r="A10" s="230" t="s">
        <v>56</v>
      </c>
      <c r="B10" s="230"/>
      <c r="C10" s="230"/>
      <c r="D10" s="230"/>
      <c r="E10" s="230"/>
      <c r="F10" s="230"/>
      <c r="G10" s="230"/>
      <c r="H10" s="230"/>
      <c r="I10" s="230"/>
      <c r="J10" s="230"/>
      <c r="K10" s="230"/>
      <c r="L10" s="44"/>
    </row>
    <row r="11" spans="1:12" ht="63" customHeight="1">
      <c r="A11" s="230" t="s">
        <v>58</v>
      </c>
      <c r="B11" s="230"/>
      <c r="C11" s="230"/>
      <c r="D11" s="230"/>
      <c r="E11" s="230"/>
      <c r="F11" s="230"/>
      <c r="G11" s="230"/>
      <c r="H11" s="230"/>
      <c r="I11" s="230"/>
      <c r="J11" s="230"/>
      <c r="K11" s="230"/>
      <c r="L11" s="44"/>
    </row>
    <row r="12" spans="1:3" s="86" customFormat="1" ht="27" customHeight="1">
      <c r="A12" s="86" t="s">
        <v>22</v>
      </c>
      <c r="B12" s="87">
        <v>0.009722222222222222</v>
      </c>
      <c r="C12" s="86" t="s">
        <v>108</v>
      </c>
    </row>
    <row r="13" spans="2:12" ht="33.75">
      <c r="B13" s="46"/>
      <c r="C13" s="46" t="s">
        <v>23</v>
      </c>
      <c r="D13" s="46"/>
      <c r="E13" s="46"/>
      <c r="F13" s="46"/>
      <c r="G13" s="217" t="s">
        <v>24</v>
      </c>
      <c r="H13" s="217"/>
      <c r="I13" s="46"/>
      <c r="J13" s="46"/>
      <c r="K13" s="46"/>
      <c r="L13" s="44"/>
    </row>
    <row r="14" spans="4:12" ht="33.75">
      <c r="D14" s="48" t="s">
        <v>25</v>
      </c>
      <c r="E14" s="218">
        <v>44997</v>
      </c>
      <c r="F14" s="218"/>
      <c r="G14" s="218"/>
      <c r="H14" s="218"/>
      <c r="I14" s="46"/>
      <c r="J14" s="46"/>
      <c r="K14" s="46"/>
      <c r="L14" s="44"/>
    </row>
    <row r="15" spans="1:12" ht="33.75">
      <c r="A15" s="219" t="s">
        <v>26</v>
      </c>
      <c r="B15" s="219"/>
      <c r="C15" s="219"/>
      <c r="D15" s="219"/>
      <c r="E15" s="219"/>
      <c r="F15" s="219"/>
      <c r="G15" s="219"/>
      <c r="H15" s="219"/>
      <c r="I15" s="219"/>
      <c r="J15" s="219"/>
      <c r="K15" s="219"/>
      <c r="L15" s="44"/>
    </row>
    <row r="16" spans="1:12" ht="34.5" thickBot="1">
      <c r="A16" s="220" t="s">
        <v>138</v>
      </c>
      <c r="B16" s="220"/>
      <c r="C16" s="220"/>
      <c r="D16" s="220"/>
      <c r="E16" s="220"/>
      <c r="F16" s="220"/>
      <c r="G16" s="220"/>
      <c r="H16" s="220"/>
      <c r="I16" s="220"/>
      <c r="J16" s="220"/>
      <c r="K16" s="220"/>
      <c r="L16" s="44"/>
    </row>
    <row r="17" spans="1:23" ht="30" customHeight="1">
      <c r="A17" s="49"/>
      <c r="B17" s="50" t="str">
        <f>A18</f>
        <v>VfL Westercelle</v>
      </c>
      <c r="C17" s="50" t="str">
        <f>A19</f>
        <v>JSG Ilmenautal</v>
      </c>
      <c r="D17" s="50" t="str">
        <f>A20</f>
        <v>JSG Löwen</v>
      </c>
      <c r="E17" s="50" t="str">
        <f>A21</f>
        <v>JSG Langen-Debstedt</v>
      </c>
      <c r="F17" s="50" t="str">
        <f>A22</f>
        <v>JSG Selsingen/ Sandb./And.</v>
      </c>
      <c r="G17" s="50"/>
      <c r="H17" s="51" t="s">
        <v>27</v>
      </c>
      <c r="I17" s="221" t="s">
        <v>28</v>
      </c>
      <c r="J17" s="222"/>
      <c r="K17" s="52" t="s">
        <v>29</v>
      </c>
      <c r="L17" s="53" t="s">
        <v>30</v>
      </c>
      <c r="M17" s="223" t="s">
        <v>31</v>
      </c>
      <c r="N17" s="223"/>
      <c r="O17" s="224" t="s">
        <v>28</v>
      </c>
      <c r="P17" s="224"/>
      <c r="Q17" s="224" t="s">
        <v>32</v>
      </c>
      <c r="R17" s="224"/>
      <c r="S17" s="224"/>
      <c r="T17" s="224" t="s">
        <v>33</v>
      </c>
      <c r="U17" s="224"/>
      <c r="W17" s="45" t="s">
        <v>34</v>
      </c>
    </row>
    <row r="18" spans="1:25" ht="30" customHeight="1">
      <c r="A18" s="54" t="str">
        <f>C2</f>
        <v>VfL Westercelle</v>
      </c>
      <c r="B18" s="55" t="s">
        <v>35</v>
      </c>
      <c r="C18" s="55" t="str">
        <f>N30</f>
        <v> </v>
      </c>
      <c r="D18" s="55" t="str">
        <f>M26</f>
        <v> </v>
      </c>
      <c r="E18" s="55" t="str">
        <f>M33</f>
        <v> </v>
      </c>
      <c r="F18" s="55" t="str">
        <f>N28</f>
        <v> </v>
      </c>
      <c r="G18" s="56"/>
      <c r="H18" s="57" t="str">
        <f>IF(SUM(L$17:L$22)=0," ",CONCATENATE(M18," : ",N18))</f>
        <v> </v>
      </c>
      <c r="I18" s="210" t="str">
        <f>IF(SUM(L$17:L$22)=0," ",O18)</f>
        <v> </v>
      </c>
      <c r="J18" s="210"/>
      <c r="K18" s="56" t="str">
        <f>IF(SUM(L$17:L$22)=0," ",Y18)</f>
        <v> </v>
      </c>
      <c r="L18" s="58">
        <f>Q35</f>
        <v>0</v>
      </c>
      <c r="M18" s="45">
        <f>O35</f>
        <v>0</v>
      </c>
      <c r="N18" s="45">
        <f>P35</f>
        <v>0</v>
      </c>
      <c r="O18" s="59">
        <f>T35</f>
        <v>0</v>
      </c>
      <c r="P18" s="59">
        <f>RANK(O18,O$18:O$22,1)</f>
        <v>1</v>
      </c>
      <c r="Q18" s="59">
        <f>P18*100</f>
        <v>100</v>
      </c>
      <c r="R18" s="59">
        <f>M18-N18</f>
        <v>0</v>
      </c>
      <c r="S18" s="59">
        <f>RANK(R18,R$18:R$22,1)</f>
        <v>1</v>
      </c>
      <c r="T18" s="59">
        <f>S18*10</f>
        <v>10</v>
      </c>
      <c r="U18" s="59">
        <f>M18</f>
        <v>0</v>
      </c>
      <c r="V18" s="59">
        <f>RANK(U18,U$18:U$22,1)</f>
        <v>1</v>
      </c>
      <c r="W18" s="59"/>
      <c r="X18" s="59">
        <f>Q18+T18+V18</f>
        <v>111</v>
      </c>
      <c r="Y18" s="59">
        <f>RANK(X18,X$18:X$22,0)</f>
        <v>1</v>
      </c>
    </row>
    <row r="19" spans="1:25" ht="30" customHeight="1">
      <c r="A19" s="60" t="str">
        <f>C3</f>
        <v>JSG Ilmenautal</v>
      </c>
      <c r="B19" s="55" t="str">
        <f>M30</f>
        <v> </v>
      </c>
      <c r="C19" s="55" t="s">
        <v>35</v>
      </c>
      <c r="D19" s="55" t="str">
        <f>N32</f>
        <v> </v>
      </c>
      <c r="E19" s="55" t="str">
        <f>N27</f>
        <v> </v>
      </c>
      <c r="F19" s="55" t="str">
        <f>M25</f>
        <v> </v>
      </c>
      <c r="G19" s="56"/>
      <c r="H19" s="57" t="str">
        <f>IF(SUM(L$17:L$22)=0," ",CONCATENATE(M19," : ",N19))</f>
        <v> </v>
      </c>
      <c r="I19" s="210" t="str">
        <f>IF(SUM(L$17:L$22)=0," ",O19)</f>
        <v> </v>
      </c>
      <c r="J19" s="210"/>
      <c r="K19" s="56" t="str">
        <f>IF(SUM(L$17:L$22)=0," ",Y19)</f>
        <v> </v>
      </c>
      <c r="L19" s="58">
        <f>W35</f>
        <v>0</v>
      </c>
      <c r="M19" s="45">
        <f>U35</f>
        <v>0</v>
      </c>
      <c r="N19" s="45">
        <f>V35</f>
        <v>0</v>
      </c>
      <c r="O19" s="59">
        <f>Z35</f>
        <v>0</v>
      </c>
      <c r="P19" s="59">
        <f>RANK(O19,O$18:O$22,1)</f>
        <v>1</v>
      </c>
      <c r="Q19" s="59">
        <f>P19*100</f>
        <v>100</v>
      </c>
      <c r="R19" s="59">
        <f>M19-N19</f>
        <v>0</v>
      </c>
      <c r="S19" s="59">
        <f>RANK(R19,R$18:R$22,1)</f>
        <v>1</v>
      </c>
      <c r="T19" s="59">
        <f>S19*10</f>
        <v>10</v>
      </c>
      <c r="U19" s="59">
        <f>M19</f>
        <v>0</v>
      </c>
      <c r="V19" s="59">
        <f>RANK(U19,U$18:U$22,1)</f>
        <v>1</v>
      </c>
      <c r="W19" s="59"/>
      <c r="X19" s="59">
        <f>Q19+T19+V19</f>
        <v>111</v>
      </c>
      <c r="Y19" s="59">
        <f>RANK(X19,X$18:X$22,0)</f>
        <v>1</v>
      </c>
    </row>
    <row r="20" spans="1:30" ht="30" customHeight="1">
      <c r="A20" s="54" t="str">
        <f>C4</f>
        <v>JSG Löwen</v>
      </c>
      <c r="B20" s="55" t="str">
        <f>N26</f>
        <v> </v>
      </c>
      <c r="C20" s="55" t="str">
        <f>M32</f>
        <v> </v>
      </c>
      <c r="D20" s="55" t="s">
        <v>35</v>
      </c>
      <c r="E20" s="55" t="str">
        <f>M29</f>
        <v> </v>
      </c>
      <c r="F20" s="55" t="str">
        <f>N34</f>
        <v> </v>
      </c>
      <c r="G20" s="56"/>
      <c r="H20" s="57" t="str">
        <f>IF(SUM(L$17:L$22)=0," ",CONCATENATE(M20," : ",N20))</f>
        <v> </v>
      </c>
      <c r="I20" s="210" t="str">
        <f>IF(SUM(L$17:L$22)=0," ",O20)</f>
        <v> </v>
      </c>
      <c r="J20" s="210"/>
      <c r="K20" s="56" t="str">
        <f>IF(SUM(L$17:L$22)=0," ",Y20)</f>
        <v> </v>
      </c>
      <c r="L20" s="58">
        <f>AC35</f>
        <v>0</v>
      </c>
      <c r="M20" s="45">
        <f>AA35</f>
        <v>0</v>
      </c>
      <c r="N20" s="45">
        <f>AB35</f>
        <v>0</v>
      </c>
      <c r="O20" s="59">
        <f>AF35</f>
        <v>0</v>
      </c>
      <c r="P20" s="59">
        <f>RANK(O20,O$18:O$22,1)</f>
        <v>1</v>
      </c>
      <c r="Q20" s="59">
        <f>P20*100</f>
        <v>100</v>
      </c>
      <c r="R20" s="59">
        <f>M20-N20</f>
        <v>0</v>
      </c>
      <c r="S20" s="59">
        <f>RANK(R20,R$18:R$22,1)</f>
        <v>1</v>
      </c>
      <c r="T20" s="59">
        <f>S20*10</f>
        <v>10</v>
      </c>
      <c r="U20" s="59">
        <f>M20</f>
        <v>0</v>
      </c>
      <c r="V20" s="59">
        <f>RANK(U20,U$18:U$22,1)</f>
        <v>1</v>
      </c>
      <c r="W20" s="59"/>
      <c r="X20" s="59">
        <f>Q20+T20+V20</f>
        <v>111</v>
      </c>
      <c r="Y20" s="59">
        <f>RANK(X20,X$18:X$22,0)</f>
        <v>1</v>
      </c>
      <c r="AD20" s="45" t="str">
        <f>$C$2</f>
        <v>VfL Westercelle</v>
      </c>
    </row>
    <row r="21" spans="1:25" ht="30" customHeight="1">
      <c r="A21" s="60" t="str">
        <f>C5</f>
        <v>JSG Langen-Debstedt</v>
      </c>
      <c r="B21" s="55" t="str">
        <f>N33</f>
        <v> </v>
      </c>
      <c r="C21" s="55" t="str">
        <f>M27</f>
        <v> </v>
      </c>
      <c r="D21" s="55" t="str">
        <f>N29</f>
        <v> </v>
      </c>
      <c r="E21" s="55" t="s">
        <v>35</v>
      </c>
      <c r="F21" s="55" t="str">
        <f>M31</f>
        <v> </v>
      </c>
      <c r="G21" s="56"/>
      <c r="H21" s="57" t="str">
        <f>IF(SUM(L$17:L$22)=0," ",CONCATENATE(M21," : ",N21))</f>
        <v> </v>
      </c>
      <c r="I21" s="210" t="str">
        <f>IF(SUM(L$17:L$22)=0," ",O21)</f>
        <v> </v>
      </c>
      <c r="J21" s="210"/>
      <c r="K21" s="56" t="str">
        <f>IF(SUM(L$17:L$22)=0," ",Y21)</f>
        <v> </v>
      </c>
      <c r="L21" s="58">
        <f>AI35</f>
        <v>0</v>
      </c>
      <c r="M21" s="45">
        <f>AG35</f>
        <v>0</v>
      </c>
      <c r="N21" s="45">
        <f>AH35</f>
        <v>0</v>
      </c>
      <c r="O21" s="59">
        <f>AL35</f>
        <v>0</v>
      </c>
      <c r="P21" s="59">
        <f>RANK(O21,O$18:O$22,1)</f>
        <v>1</v>
      </c>
      <c r="Q21" s="59">
        <f>P21*100</f>
        <v>100</v>
      </c>
      <c r="R21" s="59">
        <f>M21-N21</f>
        <v>0</v>
      </c>
      <c r="S21" s="59">
        <f>RANK(R21,R$18:R$22,1)</f>
        <v>1</v>
      </c>
      <c r="T21" s="59">
        <f>S21*10</f>
        <v>10</v>
      </c>
      <c r="U21" s="59">
        <f>M21</f>
        <v>0</v>
      </c>
      <c r="V21" s="59">
        <f>RANK(U21,U$18:U$22,1)</f>
        <v>1</v>
      </c>
      <c r="W21" s="59"/>
      <c r="X21" s="59">
        <f>Q21+T21+V21</f>
        <v>111</v>
      </c>
      <c r="Y21" s="59">
        <f>RANK(X21,X$18:X$22,0)</f>
        <v>1</v>
      </c>
    </row>
    <row r="22" spans="1:25" ht="30" customHeight="1" thickBot="1">
      <c r="A22" s="61" t="str">
        <f>C6</f>
        <v>JSG Selsingen/ Sandb./And.</v>
      </c>
      <c r="B22" s="62" t="str">
        <f>M28</f>
        <v> </v>
      </c>
      <c r="C22" s="62" t="str">
        <f>N25</f>
        <v> </v>
      </c>
      <c r="D22" s="62" t="str">
        <f>M34</f>
        <v> </v>
      </c>
      <c r="E22" s="62" t="str">
        <f>N31</f>
        <v> </v>
      </c>
      <c r="F22" s="62" t="s">
        <v>35</v>
      </c>
      <c r="G22" s="63"/>
      <c r="H22" s="64" t="str">
        <f>IF(SUM(L$17:L$22)=0," ",CONCATENATE(M22," : ",N22))</f>
        <v> </v>
      </c>
      <c r="I22" s="211" t="str">
        <f>IF(SUM(L$17:L$22)=0," ",O22)</f>
        <v> </v>
      </c>
      <c r="J22" s="211"/>
      <c r="K22" s="63" t="str">
        <f>IF(SUM(L$17:L$22)=0," ",Y22)</f>
        <v> </v>
      </c>
      <c r="L22" s="58">
        <f>AO35</f>
        <v>0</v>
      </c>
      <c r="M22" s="45">
        <f>AM35</f>
        <v>0</v>
      </c>
      <c r="N22" s="45">
        <f>AN35</f>
        <v>0</v>
      </c>
      <c r="O22" s="59">
        <f>AR35</f>
        <v>0</v>
      </c>
      <c r="P22" s="59">
        <f>RANK(O22,O$18:O$22,1)</f>
        <v>1</v>
      </c>
      <c r="Q22" s="59">
        <f>P22*100</f>
        <v>100</v>
      </c>
      <c r="R22" s="59">
        <f>M22-N22</f>
        <v>0</v>
      </c>
      <c r="S22" s="59">
        <f>RANK(R22,R$18:R$22,1)</f>
        <v>1</v>
      </c>
      <c r="T22" s="59">
        <f>S22*10</f>
        <v>10</v>
      </c>
      <c r="U22" s="59">
        <f>M22</f>
        <v>0</v>
      </c>
      <c r="V22" s="59">
        <f>RANK(U22,U$18:U$22,1)</f>
        <v>1</v>
      </c>
      <c r="W22" s="59"/>
      <c r="X22" s="59">
        <f>Q22+T22+V22</f>
        <v>111</v>
      </c>
      <c r="Y22" s="59">
        <f>RANK(X22,X$18:X$22,0)</f>
        <v>1</v>
      </c>
    </row>
    <row r="23" spans="15:44" ht="12.75">
      <c r="O23" s="212" t="str">
        <f>A18</f>
        <v>VfL Westercelle</v>
      </c>
      <c r="P23" s="213"/>
      <c r="Q23" s="213"/>
      <c r="R23" s="213"/>
      <c r="S23" s="213"/>
      <c r="T23" s="214"/>
      <c r="U23" s="212" t="str">
        <f>A19</f>
        <v>JSG Ilmenautal</v>
      </c>
      <c r="V23" s="213"/>
      <c r="W23" s="213"/>
      <c r="X23" s="213"/>
      <c r="Y23" s="213"/>
      <c r="Z23" s="214"/>
      <c r="AA23" s="212" t="str">
        <f>A20</f>
        <v>JSG Löwen</v>
      </c>
      <c r="AB23" s="213"/>
      <c r="AC23" s="213"/>
      <c r="AD23" s="213"/>
      <c r="AE23" s="213"/>
      <c r="AF23" s="214"/>
      <c r="AG23" s="212" t="str">
        <f>A21</f>
        <v>JSG Langen-Debstedt</v>
      </c>
      <c r="AH23" s="213"/>
      <c r="AI23" s="213"/>
      <c r="AJ23" s="213"/>
      <c r="AK23" s="213"/>
      <c r="AL23" s="214"/>
      <c r="AM23" s="212" t="str">
        <f>A22</f>
        <v>JSG Selsingen/ Sandb./And.</v>
      </c>
      <c r="AN23" s="213"/>
      <c r="AO23" s="213"/>
      <c r="AP23" s="213"/>
      <c r="AQ23" s="213"/>
      <c r="AR23" s="214"/>
    </row>
    <row r="24" spans="1:44" s="37" customFormat="1" ht="30">
      <c r="A24" s="65" t="s">
        <v>36</v>
      </c>
      <c r="B24" s="65" t="s">
        <v>37</v>
      </c>
      <c r="C24" s="203" t="s">
        <v>38</v>
      </c>
      <c r="D24" s="203"/>
      <c r="E24" s="203"/>
      <c r="F24" s="203"/>
      <c r="G24" s="203"/>
      <c r="H24" s="203"/>
      <c r="I24" s="204" t="s">
        <v>39</v>
      </c>
      <c r="J24" s="205"/>
      <c r="K24" s="206"/>
      <c r="L24" s="66"/>
      <c r="M24" s="215" t="s">
        <v>39</v>
      </c>
      <c r="N24" s="216"/>
      <c r="O24" s="209" t="s">
        <v>31</v>
      </c>
      <c r="P24" s="207"/>
      <c r="Q24" s="67" t="s">
        <v>40</v>
      </c>
      <c r="R24" s="207" t="s">
        <v>28</v>
      </c>
      <c r="S24" s="207"/>
      <c r="T24" s="208"/>
      <c r="U24" s="209" t="s">
        <v>31</v>
      </c>
      <c r="V24" s="207"/>
      <c r="W24" s="67" t="s">
        <v>40</v>
      </c>
      <c r="X24" s="207" t="s">
        <v>28</v>
      </c>
      <c r="Y24" s="207"/>
      <c r="Z24" s="208"/>
      <c r="AA24" s="209" t="s">
        <v>31</v>
      </c>
      <c r="AB24" s="207"/>
      <c r="AC24" s="67" t="s">
        <v>40</v>
      </c>
      <c r="AD24" s="207" t="s">
        <v>28</v>
      </c>
      <c r="AE24" s="207"/>
      <c r="AF24" s="208"/>
      <c r="AG24" s="209" t="s">
        <v>31</v>
      </c>
      <c r="AH24" s="207"/>
      <c r="AI24" s="67" t="s">
        <v>40</v>
      </c>
      <c r="AJ24" s="207" t="s">
        <v>28</v>
      </c>
      <c r="AK24" s="207"/>
      <c r="AL24" s="208"/>
      <c r="AM24" s="209" t="s">
        <v>31</v>
      </c>
      <c r="AN24" s="207"/>
      <c r="AO24" s="67" t="s">
        <v>40</v>
      </c>
      <c r="AP24" s="207" t="s">
        <v>28</v>
      </c>
      <c r="AQ24" s="207"/>
      <c r="AR24" s="208"/>
    </row>
    <row r="25" spans="1:44" s="37" customFormat="1" ht="30">
      <c r="A25" s="65">
        <v>1</v>
      </c>
      <c r="B25" s="96">
        <v>0.4375</v>
      </c>
      <c r="C25" s="202" t="s">
        <v>139</v>
      </c>
      <c r="D25" s="202"/>
      <c r="E25" s="202"/>
      <c r="F25" s="202" t="s">
        <v>140</v>
      </c>
      <c r="G25" s="202"/>
      <c r="H25" s="202"/>
      <c r="I25" s="68" t="s">
        <v>16</v>
      </c>
      <c r="J25" s="69" t="s">
        <v>41</v>
      </c>
      <c r="K25" s="70"/>
      <c r="L25" s="71"/>
      <c r="M25" s="37" t="str">
        <f aca="true" t="shared" si="0" ref="M25:M34">IF(I25=" "," ",CONCATENATE(I25,":",K25))</f>
        <v> </v>
      </c>
      <c r="N25" s="37" t="str">
        <f aca="true" t="shared" si="1" ref="N25:N34">IF(I25=" "," ",CONCATENATE(K25,":",I25))</f>
        <v> </v>
      </c>
      <c r="O25" s="72"/>
      <c r="P25" s="73"/>
      <c r="Q25" s="73"/>
      <c r="R25" s="73"/>
      <c r="S25" s="73"/>
      <c r="T25" s="74"/>
      <c r="U25" s="72" t="str">
        <f>I25</f>
        <v> </v>
      </c>
      <c r="V25" s="73">
        <f>K25</f>
        <v>0</v>
      </c>
      <c r="W25" s="73">
        <f>IF(I25=" ",0,1)</f>
        <v>0</v>
      </c>
      <c r="X25" s="73">
        <f>IF(U25&gt;=V25,1,0)</f>
        <v>1</v>
      </c>
      <c r="Y25" s="73">
        <f>IF(U25&gt;V25,2,0)</f>
        <v>2</v>
      </c>
      <c r="Z25" s="74">
        <f>IF(W25=1,SUM(X25:Y25),0)</f>
        <v>0</v>
      </c>
      <c r="AA25" s="72"/>
      <c r="AB25" s="73"/>
      <c r="AC25" s="73"/>
      <c r="AD25" s="73"/>
      <c r="AE25" s="73"/>
      <c r="AF25" s="74"/>
      <c r="AG25" s="72"/>
      <c r="AH25" s="73"/>
      <c r="AI25" s="73"/>
      <c r="AJ25" s="73"/>
      <c r="AK25" s="73"/>
      <c r="AL25" s="74"/>
      <c r="AM25" s="75">
        <f>K25</f>
        <v>0</v>
      </c>
      <c r="AN25" s="76" t="str">
        <f>I25</f>
        <v> </v>
      </c>
      <c r="AO25" s="73">
        <f>IF(I25=" ",0,1)</f>
        <v>0</v>
      </c>
      <c r="AP25" s="73">
        <f>IF(AM25&gt;=AN25,1,0)</f>
        <v>0</v>
      </c>
      <c r="AQ25" s="73">
        <f>IF(AM25&gt;AN25,2,0)</f>
        <v>0</v>
      </c>
      <c r="AR25" s="74">
        <f>IF(AO25=1,SUM(AP25:AQ25),0)</f>
        <v>0</v>
      </c>
    </row>
    <row r="26" spans="1:44" s="37" customFormat="1" ht="30">
      <c r="A26" s="65">
        <v>2</v>
      </c>
      <c r="B26" s="77">
        <f>B25+$B$12+$B$1</f>
        <v>0.4479166666666667</v>
      </c>
      <c r="C26" s="202" t="s">
        <v>141</v>
      </c>
      <c r="D26" s="202"/>
      <c r="E26" s="202"/>
      <c r="F26" s="202" t="s">
        <v>142</v>
      </c>
      <c r="G26" s="202"/>
      <c r="H26" s="202"/>
      <c r="I26" s="68" t="s">
        <v>16</v>
      </c>
      <c r="J26" s="69" t="s">
        <v>41</v>
      </c>
      <c r="K26" s="70"/>
      <c r="L26" s="71"/>
      <c r="M26" s="37" t="str">
        <f t="shared" si="0"/>
        <v> </v>
      </c>
      <c r="N26" s="37" t="str">
        <f t="shared" si="1"/>
        <v> </v>
      </c>
      <c r="O26" s="75" t="str">
        <f>I26</f>
        <v> </v>
      </c>
      <c r="P26" s="76">
        <f>K26</f>
        <v>0</v>
      </c>
      <c r="Q26" s="76">
        <f>IF(I26=" ",0,1)</f>
        <v>0</v>
      </c>
      <c r="R26" s="73">
        <f>IF(O26&gt;=P26,1,0)</f>
        <v>1</v>
      </c>
      <c r="S26" s="73">
        <f>IF(O26&gt;P26,2,0)</f>
        <v>2</v>
      </c>
      <c r="T26" s="74">
        <f>IF(Q26=1,SUM(R26:S26),0)</f>
        <v>0</v>
      </c>
      <c r="U26" s="75"/>
      <c r="V26" s="76"/>
      <c r="W26" s="76"/>
      <c r="X26" s="73"/>
      <c r="Y26" s="73"/>
      <c r="Z26" s="74"/>
      <c r="AA26" s="75">
        <f>K26</f>
        <v>0</v>
      </c>
      <c r="AB26" s="76" t="str">
        <f>I26</f>
        <v> </v>
      </c>
      <c r="AC26" s="73">
        <f>IF(I26=" ",0,1)</f>
        <v>0</v>
      </c>
      <c r="AD26" s="73">
        <f>IF(AA26&gt;=AB26,1,0)</f>
        <v>0</v>
      </c>
      <c r="AE26" s="73">
        <f>IF(AA26&gt;AB26,2,0)</f>
        <v>0</v>
      </c>
      <c r="AF26" s="74">
        <f>IF(AC26=1,SUM(AD26:AE26),0)</f>
        <v>0</v>
      </c>
      <c r="AG26" s="75"/>
      <c r="AH26" s="76"/>
      <c r="AI26" s="76"/>
      <c r="AJ26" s="73"/>
      <c r="AK26" s="73"/>
      <c r="AL26" s="74"/>
      <c r="AM26" s="75"/>
      <c r="AN26" s="76"/>
      <c r="AO26" s="76"/>
      <c r="AP26" s="73"/>
      <c r="AQ26" s="73"/>
      <c r="AR26" s="74"/>
    </row>
    <row r="27" spans="1:44" s="37" customFormat="1" ht="30">
      <c r="A27" s="65">
        <v>3</v>
      </c>
      <c r="B27" s="77">
        <f aca="true" t="shared" si="2" ref="B27:B34">B26+$B$12+$B$1</f>
        <v>0.45833333333333337</v>
      </c>
      <c r="C27" s="202" t="s">
        <v>143</v>
      </c>
      <c r="D27" s="202"/>
      <c r="E27" s="202"/>
      <c r="F27" s="196" t="str">
        <f>$C$3</f>
        <v>JSG Ilmenautal</v>
      </c>
      <c r="G27" s="197"/>
      <c r="H27" s="198"/>
      <c r="I27" s="68" t="s">
        <v>16</v>
      </c>
      <c r="J27" s="69" t="s">
        <v>41</v>
      </c>
      <c r="K27" s="70"/>
      <c r="L27" s="71"/>
      <c r="M27" s="37" t="str">
        <f t="shared" si="0"/>
        <v> </v>
      </c>
      <c r="N27" s="37" t="str">
        <f t="shared" si="1"/>
        <v> </v>
      </c>
      <c r="O27" s="72"/>
      <c r="P27" s="73"/>
      <c r="Q27" s="73"/>
      <c r="R27" s="73"/>
      <c r="S27" s="73"/>
      <c r="T27" s="74"/>
      <c r="U27" s="75">
        <f>K27</f>
        <v>0</v>
      </c>
      <c r="V27" s="76" t="str">
        <f>I27</f>
        <v> </v>
      </c>
      <c r="W27" s="73">
        <f>IF(I27=" ",0,1)</f>
        <v>0</v>
      </c>
      <c r="X27" s="73">
        <f>IF(U27&gt;=V27,1,0)</f>
        <v>0</v>
      </c>
      <c r="Y27" s="73">
        <f>IF(U27&gt;V27,2,0)</f>
        <v>0</v>
      </c>
      <c r="Z27" s="74">
        <f>IF(W27=1,SUM(X27:Y27),0)</f>
        <v>0</v>
      </c>
      <c r="AA27" s="72"/>
      <c r="AB27" s="73"/>
      <c r="AC27" s="73"/>
      <c r="AD27" s="73"/>
      <c r="AE27" s="73"/>
      <c r="AF27" s="74"/>
      <c r="AG27" s="72" t="str">
        <f>I27</f>
        <v> </v>
      </c>
      <c r="AH27" s="73">
        <f>K27</f>
        <v>0</v>
      </c>
      <c r="AI27" s="73">
        <f>IF(I27=" ",0,1)</f>
        <v>0</v>
      </c>
      <c r="AJ27" s="73">
        <f>IF(AG27&gt;=AH27,1,0)</f>
        <v>1</v>
      </c>
      <c r="AK27" s="73">
        <f>IF(AG27&gt;AH27,2,0)</f>
        <v>2</v>
      </c>
      <c r="AL27" s="74">
        <f>IF(AI27=1,SUM(AJ27:AK27),0)</f>
        <v>0</v>
      </c>
      <c r="AM27" s="72"/>
      <c r="AN27" s="73"/>
      <c r="AO27" s="73"/>
      <c r="AP27" s="73"/>
      <c r="AQ27" s="73"/>
      <c r="AR27" s="74"/>
    </row>
    <row r="28" spans="1:44" s="37" customFormat="1" ht="30">
      <c r="A28" s="65">
        <v>4</v>
      </c>
      <c r="B28" s="77">
        <f>B27+$B$12+$B$1</f>
        <v>0.46875000000000006</v>
      </c>
      <c r="C28" s="200" t="str">
        <f>$C$6</f>
        <v>JSG Selsingen/ Sandb./And.</v>
      </c>
      <c r="D28" s="200"/>
      <c r="E28" s="200"/>
      <c r="F28" s="200" t="str">
        <f>$C$2</f>
        <v>VfL Westercelle</v>
      </c>
      <c r="G28" s="200"/>
      <c r="H28" s="200"/>
      <c r="I28" s="68" t="s">
        <v>16</v>
      </c>
      <c r="J28" s="69" t="s">
        <v>41</v>
      </c>
      <c r="K28" s="70"/>
      <c r="L28" s="71"/>
      <c r="M28" s="37" t="str">
        <f t="shared" si="0"/>
        <v> </v>
      </c>
      <c r="N28" s="37" t="str">
        <f t="shared" si="1"/>
        <v> </v>
      </c>
      <c r="O28" s="75">
        <f>K28</f>
        <v>0</v>
      </c>
      <c r="P28" s="76" t="str">
        <f>I28</f>
        <v> </v>
      </c>
      <c r="Q28" s="76">
        <f>IF(I28=" ",0,1)</f>
        <v>0</v>
      </c>
      <c r="R28" s="73">
        <f>IF(O28&gt;=P28,1,0)</f>
        <v>0</v>
      </c>
      <c r="S28" s="73">
        <f>IF(O28&gt;P28,2,0)</f>
        <v>0</v>
      </c>
      <c r="T28" s="74">
        <f>IF(Q28=1,SUM(R28:S28),0)</f>
        <v>0</v>
      </c>
      <c r="U28" s="75"/>
      <c r="V28" s="76"/>
      <c r="W28" s="76"/>
      <c r="X28" s="73"/>
      <c r="Y28" s="73"/>
      <c r="Z28" s="74"/>
      <c r="AA28" s="75"/>
      <c r="AB28" s="76"/>
      <c r="AC28" s="76"/>
      <c r="AD28" s="73"/>
      <c r="AE28" s="73"/>
      <c r="AF28" s="74"/>
      <c r="AG28" s="75"/>
      <c r="AH28" s="76"/>
      <c r="AI28" s="76"/>
      <c r="AJ28" s="73"/>
      <c r="AK28" s="73"/>
      <c r="AL28" s="74"/>
      <c r="AM28" s="75" t="str">
        <f>I28</f>
        <v> </v>
      </c>
      <c r="AN28" s="76">
        <f>K28</f>
        <v>0</v>
      </c>
      <c r="AO28" s="73">
        <f>IF(I28=" ",0,1)</f>
        <v>0</v>
      </c>
      <c r="AP28" s="73">
        <f>IF(AM28&gt;=AN28,1,0)</f>
        <v>1</v>
      </c>
      <c r="AQ28" s="73">
        <f>IF(AM28&gt;AN28,2,0)</f>
        <v>2</v>
      </c>
      <c r="AR28" s="74">
        <f>IF(AO28=1,SUM(AP28:AQ28),0)</f>
        <v>0</v>
      </c>
    </row>
    <row r="29" spans="1:44" s="37" customFormat="1" ht="30">
      <c r="A29" s="65">
        <v>5</v>
      </c>
      <c r="B29" s="77">
        <f t="shared" si="2"/>
        <v>0.47916666666666674</v>
      </c>
      <c r="C29" s="200" t="str">
        <f>C4</f>
        <v>JSG Löwen</v>
      </c>
      <c r="D29" s="200"/>
      <c r="E29" s="200"/>
      <c r="F29" s="200" t="str">
        <f>C5</f>
        <v>JSG Langen-Debstedt</v>
      </c>
      <c r="G29" s="200"/>
      <c r="H29" s="200"/>
      <c r="I29" s="68" t="s">
        <v>16</v>
      </c>
      <c r="J29" s="69" t="s">
        <v>41</v>
      </c>
      <c r="K29" s="70"/>
      <c r="L29" s="71"/>
      <c r="M29" s="37" t="str">
        <f t="shared" si="0"/>
        <v> </v>
      </c>
      <c r="N29" s="37" t="str">
        <f t="shared" si="1"/>
        <v> </v>
      </c>
      <c r="O29" s="72"/>
      <c r="P29" s="73"/>
      <c r="Q29" s="73"/>
      <c r="R29" s="73"/>
      <c r="S29" s="73"/>
      <c r="T29" s="74"/>
      <c r="U29" s="72"/>
      <c r="V29" s="73"/>
      <c r="W29" s="73"/>
      <c r="X29" s="73"/>
      <c r="Y29" s="73"/>
      <c r="Z29" s="74"/>
      <c r="AA29" s="75" t="str">
        <f>I29</f>
        <v> </v>
      </c>
      <c r="AB29" s="76">
        <f>K29</f>
        <v>0</v>
      </c>
      <c r="AC29" s="73">
        <f>IF(I29=" ",0,1)</f>
        <v>0</v>
      </c>
      <c r="AD29" s="73">
        <f>IF(AA29&gt;=AB29,1,0)</f>
        <v>1</v>
      </c>
      <c r="AE29" s="73">
        <f>IF(AA29&gt;AB29,2,0)</f>
        <v>2</v>
      </c>
      <c r="AF29" s="74">
        <f>IF(AC29=1,SUM(AD29:AE29),0)</f>
        <v>0</v>
      </c>
      <c r="AG29" s="75">
        <f>K29</f>
        <v>0</v>
      </c>
      <c r="AH29" s="76" t="str">
        <f>I29</f>
        <v> </v>
      </c>
      <c r="AI29" s="73">
        <f>IF(I29=" ",0,1)</f>
        <v>0</v>
      </c>
      <c r="AJ29" s="73">
        <f>IF(AG29&gt;=AH29,1,0)</f>
        <v>0</v>
      </c>
      <c r="AK29" s="73">
        <f>IF(AG29&gt;AH29,2,0)</f>
        <v>0</v>
      </c>
      <c r="AL29" s="74">
        <f>IF(AI29=1,SUM(AJ29:AK29),0)</f>
        <v>0</v>
      </c>
      <c r="AM29" s="72"/>
      <c r="AN29" s="73"/>
      <c r="AO29" s="73"/>
      <c r="AP29" s="73"/>
      <c r="AQ29" s="73"/>
      <c r="AR29" s="74"/>
    </row>
    <row r="30" spans="1:44" s="37" customFormat="1" ht="30">
      <c r="A30" s="65">
        <v>6</v>
      </c>
      <c r="B30" s="77">
        <f t="shared" si="2"/>
        <v>0.4895833333333334</v>
      </c>
      <c r="C30" s="200" t="str">
        <f>$C$3</f>
        <v>JSG Ilmenautal</v>
      </c>
      <c r="D30" s="200"/>
      <c r="E30" s="200"/>
      <c r="F30" s="200" t="str">
        <f>$C$2</f>
        <v>VfL Westercelle</v>
      </c>
      <c r="G30" s="200"/>
      <c r="H30" s="200"/>
      <c r="I30" s="68" t="s">
        <v>16</v>
      </c>
      <c r="J30" s="69" t="s">
        <v>41</v>
      </c>
      <c r="K30" s="70"/>
      <c r="L30" s="71"/>
      <c r="M30" s="37" t="str">
        <f t="shared" si="0"/>
        <v> </v>
      </c>
      <c r="N30" s="37" t="str">
        <f t="shared" si="1"/>
        <v> </v>
      </c>
      <c r="O30" s="75">
        <f>K30</f>
        <v>0</v>
      </c>
      <c r="P30" s="76" t="str">
        <f>I30</f>
        <v> </v>
      </c>
      <c r="Q30" s="76">
        <f>IF(I30=" ",0,1)</f>
        <v>0</v>
      </c>
      <c r="R30" s="73">
        <f>IF(O30&gt;=P30,1,0)</f>
        <v>0</v>
      </c>
      <c r="S30" s="73">
        <f>IF(O30&gt;P30,2,0)</f>
        <v>0</v>
      </c>
      <c r="T30" s="74">
        <f>IF(Q30=1,SUM(R30:S30),0)</f>
        <v>0</v>
      </c>
      <c r="U30" s="75" t="str">
        <f>I30</f>
        <v> </v>
      </c>
      <c r="V30" s="76">
        <f>K30</f>
        <v>0</v>
      </c>
      <c r="W30" s="76">
        <f>IF(I30=" ",0,1)</f>
        <v>0</v>
      </c>
      <c r="X30" s="73">
        <f>IF(U30&gt;=V30,1,0)</f>
        <v>1</v>
      </c>
      <c r="Y30" s="73">
        <f>IF(U30&gt;V30,2,0)</f>
        <v>2</v>
      </c>
      <c r="Z30" s="74">
        <f>IF(W30=1,SUM(X30:Y30),0)</f>
        <v>0</v>
      </c>
      <c r="AA30" s="75"/>
      <c r="AB30" s="76"/>
      <c r="AC30" s="76"/>
      <c r="AD30" s="73"/>
      <c r="AE30" s="73"/>
      <c r="AF30" s="74"/>
      <c r="AG30" s="75"/>
      <c r="AH30" s="76"/>
      <c r="AI30" s="76"/>
      <c r="AJ30" s="73"/>
      <c r="AK30" s="73"/>
      <c r="AL30" s="74"/>
      <c r="AM30" s="75"/>
      <c r="AN30" s="76"/>
      <c r="AO30" s="76"/>
      <c r="AP30" s="73"/>
      <c r="AQ30" s="73"/>
      <c r="AR30" s="74"/>
    </row>
    <row r="31" spans="1:44" s="37" customFormat="1" ht="30">
      <c r="A31" s="65">
        <v>7</v>
      </c>
      <c r="B31" s="77">
        <f t="shared" si="2"/>
        <v>0.5000000000000001</v>
      </c>
      <c r="C31" s="196" t="str">
        <f>C5</f>
        <v>JSG Langen-Debstedt</v>
      </c>
      <c r="D31" s="197"/>
      <c r="E31" s="198"/>
      <c r="F31" s="196" t="str">
        <f>A22</f>
        <v>JSG Selsingen/ Sandb./And.</v>
      </c>
      <c r="G31" s="197"/>
      <c r="H31" s="198"/>
      <c r="I31" s="68" t="s">
        <v>16</v>
      </c>
      <c r="J31" s="69" t="s">
        <v>41</v>
      </c>
      <c r="K31" s="70"/>
      <c r="L31" s="71"/>
      <c r="M31" s="37" t="str">
        <f t="shared" si="0"/>
        <v> </v>
      </c>
      <c r="N31" s="37" t="str">
        <f t="shared" si="1"/>
        <v> </v>
      </c>
      <c r="O31" s="72"/>
      <c r="P31" s="73"/>
      <c r="Q31" s="73"/>
      <c r="R31" s="73"/>
      <c r="S31" s="73"/>
      <c r="T31" s="74"/>
      <c r="U31" s="72"/>
      <c r="V31" s="73"/>
      <c r="W31" s="73"/>
      <c r="X31" s="73"/>
      <c r="Y31" s="73"/>
      <c r="Z31" s="74"/>
      <c r="AA31" s="72"/>
      <c r="AB31" s="73"/>
      <c r="AC31" s="73"/>
      <c r="AD31" s="73"/>
      <c r="AE31" s="73"/>
      <c r="AF31" s="74"/>
      <c r="AG31" s="75" t="str">
        <f>I31</f>
        <v> </v>
      </c>
      <c r="AH31" s="76">
        <f>K31</f>
        <v>0</v>
      </c>
      <c r="AI31" s="73">
        <f>IF(I31=" ",0,1)</f>
        <v>0</v>
      </c>
      <c r="AJ31" s="73">
        <f>IF(AG31&gt;=AH31,1,0)</f>
        <v>1</v>
      </c>
      <c r="AK31" s="73">
        <f>IF(AG31&gt;AH31,2,0)</f>
        <v>2</v>
      </c>
      <c r="AL31" s="74">
        <f>IF(AI31=1,SUM(AJ31:AK31),0)</f>
        <v>0</v>
      </c>
      <c r="AM31" s="75">
        <f>K31</f>
        <v>0</v>
      </c>
      <c r="AN31" s="76" t="str">
        <f>I31</f>
        <v> </v>
      </c>
      <c r="AO31" s="73">
        <f>IF(I31=" ",0,1)</f>
        <v>0</v>
      </c>
      <c r="AP31" s="73">
        <f>IF(AM31&gt;=AN31,1,0)</f>
        <v>0</v>
      </c>
      <c r="AQ31" s="73">
        <f>IF(AM31&gt;AN31,2,0)</f>
        <v>0</v>
      </c>
      <c r="AR31" s="74">
        <f>IF(AO31=1,SUM(AP31:AQ31),0)</f>
        <v>0</v>
      </c>
    </row>
    <row r="32" spans="1:44" s="37" customFormat="1" ht="30">
      <c r="A32" s="65">
        <v>8</v>
      </c>
      <c r="B32" s="77">
        <f t="shared" si="2"/>
        <v>0.5104166666666667</v>
      </c>
      <c r="C32" s="200" t="str">
        <f>$C$4</f>
        <v>JSG Löwen</v>
      </c>
      <c r="D32" s="200"/>
      <c r="E32" s="200"/>
      <c r="F32" s="200" t="str">
        <f>$C$3</f>
        <v>JSG Ilmenautal</v>
      </c>
      <c r="G32" s="200"/>
      <c r="H32" s="200"/>
      <c r="I32" s="68" t="s">
        <v>16</v>
      </c>
      <c r="J32" s="69" t="s">
        <v>41</v>
      </c>
      <c r="K32" s="70"/>
      <c r="L32" s="71"/>
      <c r="M32" s="37" t="str">
        <f t="shared" si="0"/>
        <v> </v>
      </c>
      <c r="N32" s="37" t="str">
        <f t="shared" si="1"/>
        <v> </v>
      </c>
      <c r="O32" s="72"/>
      <c r="P32" s="73"/>
      <c r="Q32" s="73"/>
      <c r="R32" s="73"/>
      <c r="S32" s="73"/>
      <c r="T32" s="74"/>
      <c r="U32" s="72">
        <f>K32</f>
        <v>0</v>
      </c>
      <c r="V32" s="73" t="str">
        <f>I32</f>
        <v> </v>
      </c>
      <c r="W32" s="73">
        <f>IF(I32=" ",0,1)</f>
        <v>0</v>
      </c>
      <c r="X32" s="73">
        <f>IF(U32&gt;=V32,1,0)</f>
        <v>0</v>
      </c>
      <c r="Y32" s="73">
        <f>IF(U32&gt;V32,2,0)</f>
        <v>0</v>
      </c>
      <c r="Z32" s="74">
        <f>IF(W32=1,SUM(X32:Y32),0)</f>
        <v>0</v>
      </c>
      <c r="AA32" s="75" t="str">
        <f>I32</f>
        <v> </v>
      </c>
      <c r="AB32" s="76">
        <f>K32</f>
        <v>0</v>
      </c>
      <c r="AC32" s="73">
        <f>IF(I32=" ",0,1)</f>
        <v>0</v>
      </c>
      <c r="AD32" s="73">
        <f>IF(AA32&gt;=AB32,1,0)</f>
        <v>1</v>
      </c>
      <c r="AE32" s="73">
        <f>IF(AA32&gt;AB32,2,0)</f>
        <v>2</v>
      </c>
      <c r="AF32" s="74">
        <f>IF(AC32=1,SUM(AD32:AE32),0)</f>
        <v>0</v>
      </c>
      <c r="AG32" s="72"/>
      <c r="AH32" s="73"/>
      <c r="AI32" s="73"/>
      <c r="AJ32" s="73"/>
      <c r="AK32" s="73"/>
      <c r="AL32" s="74"/>
      <c r="AM32" s="72"/>
      <c r="AN32" s="73"/>
      <c r="AO32" s="73"/>
      <c r="AP32" s="73"/>
      <c r="AQ32" s="73"/>
      <c r="AR32" s="74"/>
    </row>
    <row r="33" spans="1:44" s="37" customFormat="1" ht="30">
      <c r="A33" s="65">
        <v>9</v>
      </c>
      <c r="B33" s="77">
        <f t="shared" si="2"/>
        <v>0.5208333333333334</v>
      </c>
      <c r="C33" s="196" t="str">
        <f>C2</f>
        <v>VfL Westercelle</v>
      </c>
      <c r="D33" s="197"/>
      <c r="E33" s="198"/>
      <c r="F33" s="196" t="str">
        <f>C5</f>
        <v>JSG Langen-Debstedt</v>
      </c>
      <c r="G33" s="197"/>
      <c r="H33" s="198"/>
      <c r="I33" s="68" t="s">
        <v>16</v>
      </c>
      <c r="J33" s="69" t="s">
        <v>41</v>
      </c>
      <c r="K33" s="70"/>
      <c r="L33" s="71"/>
      <c r="M33" s="37" t="str">
        <f t="shared" si="0"/>
        <v> </v>
      </c>
      <c r="N33" s="37" t="str">
        <f t="shared" si="1"/>
        <v> </v>
      </c>
      <c r="O33" s="75" t="str">
        <f>I33</f>
        <v> </v>
      </c>
      <c r="P33" s="76">
        <f>K33</f>
        <v>0</v>
      </c>
      <c r="Q33" s="76">
        <f>IF(I33=" ",0,1)</f>
        <v>0</v>
      </c>
      <c r="R33" s="73">
        <f>IF(O33&gt;=P33,1,0)</f>
        <v>1</v>
      </c>
      <c r="S33" s="73">
        <f>IF(O33&gt;P33,2,0)</f>
        <v>2</v>
      </c>
      <c r="T33" s="74">
        <f>IF(Q33=1,SUM(R33:S33),0)</f>
        <v>0</v>
      </c>
      <c r="U33" s="75"/>
      <c r="V33" s="76"/>
      <c r="W33" s="76"/>
      <c r="X33" s="73"/>
      <c r="Y33" s="73"/>
      <c r="Z33" s="74"/>
      <c r="AA33" s="75"/>
      <c r="AB33" s="76"/>
      <c r="AC33" s="76"/>
      <c r="AD33" s="73"/>
      <c r="AE33" s="73"/>
      <c r="AF33" s="74"/>
      <c r="AG33" s="75">
        <f>K33</f>
        <v>0</v>
      </c>
      <c r="AH33" s="76" t="str">
        <f>I33</f>
        <v> </v>
      </c>
      <c r="AI33" s="73">
        <f>IF(I33=" ",0,1)</f>
        <v>0</v>
      </c>
      <c r="AJ33" s="73">
        <f>IF(AG33&gt;=AH33,1,0)</f>
        <v>0</v>
      </c>
      <c r="AK33" s="73">
        <f>IF(AG33&gt;AH33,2,0)</f>
        <v>0</v>
      </c>
      <c r="AL33" s="74">
        <f>IF(AI33=1,SUM(AJ33:AK33),0)</f>
        <v>0</v>
      </c>
      <c r="AM33" s="75"/>
      <c r="AN33" s="76"/>
      <c r="AO33" s="76"/>
      <c r="AP33" s="73"/>
      <c r="AQ33" s="73"/>
      <c r="AR33" s="74"/>
    </row>
    <row r="34" spans="1:44" s="37" customFormat="1" ht="30">
      <c r="A34" s="65">
        <v>10</v>
      </c>
      <c r="B34" s="77">
        <f t="shared" si="2"/>
        <v>0.53125</v>
      </c>
      <c r="C34" s="200" t="str">
        <f>A22</f>
        <v>JSG Selsingen/ Sandb./And.</v>
      </c>
      <c r="D34" s="200"/>
      <c r="E34" s="200"/>
      <c r="F34" s="200" t="str">
        <f>A20</f>
        <v>JSG Löwen</v>
      </c>
      <c r="G34" s="200"/>
      <c r="H34" s="200"/>
      <c r="I34" s="68" t="s">
        <v>16</v>
      </c>
      <c r="J34" s="69" t="s">
        <v>41</v>
      </c>
      <c r="K34" s="70"/>
      <c r="L34" s="71"/>
      <c r="M34" s="37" t="str">
        <f t="shared" si="0"/>
        <v> </v>
      </c>
      <c r="N34" s="37" t="str">
        <f t="shared" si="1"/>
        <v> </v>
      </c>
      <c r="O34" s="72"/>
      <c r="P34" s="73"/>
      <c r="Q34" s="73"/>
      <c r="R34" s="73"/>
      <c r="S34" s="73"/>
      <c r="T34" s="74"/>
      <c r="U34" s="72"/>
      <c r="V34" s="73"/>
      <c r="W34" s="73"/>
      <c r="X34" s="73"/>
      <c r="Y34" s="73"/>
      <c r="Z34" s="74"/>
      <c r="AA34" s="75">
        <f>K34</f>
        <v>0</v>
      </c>
      <c r="AB34" s="76" t="str">
        <f>I34</f>
        <v> </v>
      </c>
      <c r="AC34" s="73">
        <f>IF(I34=" ",0,1)</f>
        <v>0</v>
      </c>
      <c r="AD34" s="73">
        <f>IF(AA34&gt;=AB34,1,0)</f>
        <v>0</v>
      </c>
      <c r="AE34" s="73">
        <f>IF(AA34&gt;AB34,2,0)</f>
        <v>0</v>
      </c>
      <c r="AF34" s="74">
        <f>IF(AC34=1,SUM(AD34:AE34),0)</f>
        <v>0</v>
      </c>
      <c r="AG34" s="72"/>
      <c r="AH34" s="73"/>
      <c r="AI34" s="73"/>
      <c r="AJ34" s="73"/>
      <c r="AK34" s="73"/>
      <c r="AL34" s="74"/>
      <c r="AM34" s="75" t="str">
        <f>I34</f>
        <v> </v>
      </c>
      <c r="AN34" s="76">
        <f>K34</f>
        <v>0</v>
      </c>
      <c r="AO34" s="73">
        <f>IF(I34=" ",0,1)</f>
        <v>0</v>
      </c>
      <c r="AP34" s="73">
        <f>IF(AM34&gt;=AN34,1,0)</f>
        <v>1</v>
      </c>
      <c r="AQ34" s="73">
        <f>IF(AM34&gt;AN34,2,0)</f>
        <v>2</v>
      </c>
      <c r="AR34" s="74">
        <f>IF(AO34=1,SUM(AP34:AQ34),0)</f>
        <v>0</v>
      </c>
    </row>
    <row r="35" spans="9:44" ht="12.75">
      <c r="I35" s="98" t="s">
        <v>16</v>
      </c>
      <c r="O35" s="78">
        <f>SUM(O25:O34)</f>
        <v>0</v>
      </c>
      <c r="P35" s="79">
        <f>SUM(P25:P34)</f>
        <v>0</v>
      </c>
      <c r="Q35" s="79">
        <f>SUM(Q25:Q34)</f>
        <v>0</v>
      </c>
      <c r="R35" s="79"/>
      <c r="S35" s="79"/>
      <c r="T35" s="80">
        <f>SUM(T25:T34)</f>
        <v>0</v>
      </c>
      <c r="U35" s="78">
        <f>SUM(U25:U34)</f>
        <v>0</v>
      </c>
      <c r="V35" s="79">
        <f>SUM(V25:V34)</f>
        <v>0</v>
      </c>
      <c r="W35" s="79">
        <f>SUM(W25:W34)</f>
        <v>0</v>
      </c>
      <c r="X35" s="79"/>
      <c r="Y35" s="79"/>
      <c r="Z35" s="80">
        <f>SUM(Z25:Z34)</f>
        <v>0</v>
      </c>
      <c r="AA35" s="78">
        <f>SUM(AA25:AA34)</f>
        <v>0</v>
      </c>
      <c r="AB35" s="79">
        <f>SUM(AB25:AB34)</f>
        <v>0</v>
      </c>
      <c r="AC35" s="79">
        <f>SUM(AC25:AC34)</f>
        <v>0</v>
      </c>
      <c r="AD35" s="79"/>
      <c r="AE35" s="79"/>
      <c r="AF35" s="80">
        <f>SUM(AF25:AF34)</f>
        <v>0</v>
      </c>
      <c r="AG35" s="78">
        <f>SUM(AG25:AG34)</f>
        <v>0</v>
      </c>
      <c r="AH35" s="79">
        <f>SUM(AH25:AH34)</f>
        <v>0</v>
      </c>
      <c r="AI35" s="79">
        <f>SUM(AI25:AI34)</f>
        <v>0</v>
      </c>
      <c r="AJ35" s="79"/>
      <c r="AK35" s="79"/>
      <c r="AL35" s="80">
        <f>SUM(AL25:AL34)</f>
        <v>0</v>
      </c>
      <c r="AM35" s="78">
        <f>SUM(AM25:AM34)</f>
        <v>0</v>
      </c>
      <c r="AN35" s="79">
        <f>SUM(AN25:AN34)</f>
        <v>0</v>
      </c>
      <c r="AO35" s="79">
        <f>SUM(AO25:AO34)</f>
        <v>0</v>
      </c>
      <c r="AP35" s="79"/>
      <c r="AQ35" s="79"/>
      <c r="AR35" s="80">
        <f>SUM(AR25:AR34)</f>
        <v>0</v>
      </c>
    </row>
    <row r="36" spans="1:12" ht="34.5" thickBot="1">
      <c r="A36" s="220" t="s">
        <v>144</v>
      </c>
      <c r="B36" s="220"/>
      <c r="C36" s="220"/>
      <c r="D36" s="220"/>
      <c r="E36" s="220"/>
      <c r="F36" s="220"/>
      <c r="G36" s="220"/>
      <c r="H36" s="220"/>
      <c r="I36" s="220"/>
      <c r="J36" s="220"/>
      <c r="K36" s="220"/>
      <c r="L36" s="44"/>
    </row>
    <row r="37" spans="1:23" ht="30" customHeight="1">
      <c r="A37" s="49"/>
      <c r="B37" s="50" t="str">
        <f>A38</f>
        <v>VfL Güldenstern Stade</v>
      </c>
      <c r="C37" s="50" t="str">
        <f>A39</f>
        <v>JSG Celle</v>
      </c>
      <c r="D37" s="50" t="str">
        <f>A40</f>
        <v>SG Wintermoor</v>
      </c>
      <c r="E37" s="50" t="str">
        <f>A41</f>
        <v>Buchholzer FC</v>
      </c>
      <c r="F37" s="50" t="str">
        <f>A42</f>
        <v>SV Lilienthal-Falkenberg</v>
      </c>
      <c r="G37" s="50"/>
      <c r="H37" s="51" t="s">
        <v>27</v>
      </c>
      <c r="I37" s="221" t="s">
        <v>28</v>
      </c>
      <c r="J37" s="222"/>
      <c r="K37" s="52" t="s">
        <v>29</v>
      </c>
      <c r="L37" s="53" t="s">
        <v>30</v>
      </c>
      <c r="M37" s="223" t="s">
        <v>31</v>
      </c>
      <c r="N37" s="223"/>
      <c r="O37" s="224" t="s">
        <v>28</v>
      </c>
      <c r="P37" s="224"/>
      <c r="Q37" s="224" t="s">
        <v>32</v>
      </c>
      <c r="R37" s="224"/>
      <c r="S37" s="224"/>
      <c r="T37" s="224" t="s">
        <v>33</v>
      </c>
      <c r="U37" s="224"/>
      <c r="W37" s="45" t="s">
        <v>34</v>
      </c>
    </row>
    <row r="38" spans="1:25" ht="30" customHeight="1">
      <c r="A38" s="54" t="str">
        <f>F2</f>
        <v>VfL Güldenstern Stade</v>
      </c>
      <c r="B38" s="55" t="s">
        <v>35</v>
      </c>
      <c r="C38" s="55" t="str">
        <f>N50</f>
        <v> </v>
      </c>
      <c r="D38" s="55" t="str">
        <f>M46</f>
        <v> </v>
      </c>
      <c r="E38" s="55" t="str">
        <f>M53</f>
        <v> </v>
      </c>
      <c r="F38" s="55" t="str">
        <f>N48</f>
        <v> </v>
      </c>
      <c r="G38" s="56"/>
      <c r="H38" s="57" t="str">
        <f>IF(SUM(L$38:L$42)=0," ",CONCATENATE(M38," : ",N38))</f>
        <v> </v>
      </c>
      <c r="I38" s="210" t="str">
        <f>IF(SUM(L$38:L$43)=0," ",O38)</f>
        <v> </v>
      </c>
      <c r="J38" s="210"/>
      <c r="K38" s="56" t="str">
        <f>IF(SUM(L$38:L$43)=0," ",Y38)</f>
        <v> </v>
      </c>
      <c r="L38" s="58">
        <f>Q55</f>
        <v>0</v>
      </c>
      <c r="M38" s="45">
        <f>O55</f>
        <v>0</v>
      </c>
      <c r="N38" s="45">
        <f>P55</f>
        <v>0</v>
      </c>
      <c r="O38" s="59">
        <f>T55</f>
        <v>0</v>
      </c>
      <c r="P38" s="59">
        <f>RANK(O38,O$38:O$42,1)</f>
        <v>1</v>
      </c>
      <c r="Q38" s="59">
        <f>P38*100</f>
        <v>100</v>
      </c>
      <c r="R38" s="59">
        <f>M38-N38</f>
        <v>0</v>
      </c>
      <c r="S38" s="59">
        <f>RANK(R38,R$38:R$42,1)</f>
        <v>1</v>
      </c>
      <c r="T38" s="59">
        <f>S38*10</f>
        <v>10</v>
      </c>
      <c r="U38" s="59">
        <f>M38</f>
        <v>0</v>
      </c>
      <c r="V38" s="59">
        <f>RANK(U38,U$38:U$42,1)</f>
        <v>1</v>
      </c>
      <c r="W38" s="59"/>
      <c r="X38" s="59">
        <f>Q38+T38+V38</f>
        <v>111</v>
      </c>
      <c r="Y38" s="59">
        <f>RANK(X38,X$38:X$42,0)</f>
        <v>1</v>
      </c>
    </row>
    <row r="39" spans="1:25" ht="30" customHeight="1">
      <c r="A39" s="60" t="str">
        <f>F3</f>
        <v>JSG Celle</v>
      </c>
      <c r="B39" s="55" t="str">
        <f>M50</f>
        <v> </v>
      </c>
      <c r="C39" s="55" t="s">
        <v>35</v>
      </c>
      <c r="D39" s="55" t="str">
        <f>N52</f>
        <v> </v>
      </c>
      <c r="E39" s="55" t="str">
        <f>N47</f>
        <v> </v>
      </c>
      <c r="F39" s="55" t="str">
        <f>M45</f>
        <v> </v>
      </c>
      <c r="G39" s="56"/>
      <c r="H39" s="57" t="str">
        <f>IF(SUM(L$38:L$42)=0," ",CONCATENATE(M39," : ",N39))</f>
        <v> </v>
      </c>
      <c r="I39" s="210" t="str">
        <f>IF(SUM(L$38:L$43)=0," ",O39)</f>
        <v> </v>
      </c>
      <c r="J39" s="210"/>
      <c r="K39" s="56" t="str">
        <f>IF(SUM(L$38:L$43)=0," ",Y39)</f>
        <v> </v>
      </c>
      <c r="L39" s="58">
        <f>W55</f>
        <v>0</v>
      </c>
      <c r="M39" s="45">
        <f>U55</f>
        <v>0</v>
      </c>
      <c r="N39" s="45">
        <f>V55</f>
        <v>0</v>
      </c>
      <c r="O39" s="59">
        <f>Z55</f>
        <v>0</v>
      </c>
      <c r="P39" s="59">
        <f>RANK(O39,O$38:O$42,1)</f>
        <v>1</v>
      </c>
      <c r="Q39" s="59">
        <f>P39*100</f>
        <v>100</v>
      </c>
      <c r="R39" s="59">
        <f>M39-N39</f>
        <v>0</v>
      </c>
      <c r="S39" s="59">
        <f>RANK(R39,R$38:R$42,1)</f>
        <v>1</v>
      </c>
      <c r="T39" s="59">
        <f>S39*10</f>
        <v>10</v>
      </c>
      <c r="U39" s="59">
        <f>M39</f>
        <v>0</v>
      </c>
      <c r="V39" s="59">
        <f>RANK(U39,U$38:U$42,1)</f>
        <v>1</v>
      </c>
      <c r="W39" s="59"/>
      <c r="X39" s="59">
        <f>Q39+T39+V39</f>
        <v>111</v>
      </c>
      <c r="Y39" s="59">
        <f>RANK(X39,X$38:X$42,0)</f>
        <v>1</v>
      </c>
    </row>
    <row r="40" spans="1:30" ht="30" customHeight="1">
      <c r="A40" s="116" t="str">
        <f>F4</f>
        <v>SG Wintermoor</v>
      </c>
      <c r="B40" s="55" t="str">
        <f>N46</f>
        <v> </v>
      </c>
      <c r="C40" s="55" t="str">
        <f>M52</f>
        <v> </v>
      </c>
      <c r="D40" s="55" t="s">
        <v>35</v>
      </c>
      <c r="E40" s="55" t="str">
        <f>M49</f>
        <v> </v>
      </c>
      <c r="F40" s="55" t="str">
        <f>N54</f>
        <v> </v>
      </c>
      <c r="G40" s="56"/>
      <c r="H40" s="57" t="str">
        <f>IF(SUM(L$38:L$42)=0," ",CONCATENATE(M40," : ",N40))</f>
        <v> </v>
      </c>
      <c r="I40" s="210" t="str">
        <f>IF(SUM(L$38:L$43)=0," ",O40)</f>
        <v> </v>
      </c>
      <c r="J40" s="210"/>
      <c r="K40" s="56" t="str">
        <f>IF(SUM(L$38:L$43)=0," ",Y40)</f>
        <v> </v>
      </c>
      <c r="L40" s="58">
        <f>AC55</f>
        <v>0</v>
      </c>
      <c r="M40" s="45">
        <f>AA55</f>
        <v>0</v>
      </c>
      <c r="N40" s="45">
        <f>AB55</f>
        <v>0</v>
      </c>
      <c r="O40" s="59">
        <f>AF55</f>
        <v>0</v>
      </c>
      <c r="P40" s="59">
        <f>RANK(O40,O$38:O$42,1)</f>
        <v>1</v>
      </c>
      <c r="Q40" s="59">
        <f>P40*100</f>
        <v>100</v>
      </c>
      <c r="R40" s="59">
        <f>M40-N40</f>
        <v>0</v>
      </c>
      <c r="S40" s="59">
        <f>RANK(R40,R$38:R$42,1)</f>
        <v>1</v>
      </c>
      <c r="T40" s="59">
        <f>S40*10</f>
        <v>10</v>
      </c>
      <c r="U40" s="59">
        <f>M40</f>
        <v>0</v>
      </c>
      <c r="V40" s="59">
        <f>RANK(U40,U$38:U$42,1)</f>
        <v>1</v>
      </c>
      <c r="W40" s="59"/>
      <c r="X40" s="59">
        <f>Q40+T40+V40</f>
        <v>111</v>
      </c>
      <c r="Y40" s="59">
        <f>RANK(X40,X$38:X$42,0)</f>
        <v>1</v>
      </c>
      <c r="AD40" s="45" t="str">
        <f>$C$2</f>
        <v>VfL Westercelle</v>
      </c>
    </row>
    <row r="41" spans="1:25" ht="30" customHeight="1">
      <c r="A41" s="60" t="str">
        <f>F5</f>
        <v>Buchholzer FC</v>
      </c>
      <c r="B41" s="55" t="str">
        <f>N53</f>
        <v> </v>
      </c>
      <c r="C41" s="55" t="str">
        <f>M47</f>
        <v> </v>
      </c>
      <c r="D41" s="55" t="str">
        <f>N49</f>
        <v> </v>
      </c>
      <c r="E41" s="55" t="s">
        <v>35</v>
      </c>
      <c r="F41" s="55" t="str">
        <f>M51</f>
        <v> </v>
      </c>
      <c r="G41" s="56"/>
      <c r="H41" s="57" t="str">
        <f>IF(SUM(L$38:L$42)=0," ",CONCATENATE(M41," : ",N41))</f>
        <v> </v>
      </c>
      <c r="I41" s="210" t="str">
        <f>IF(SUM(L$38:L$43)=0," ",O41)</f>
        <v> </v>
      </c>
      <c r="J41" s="210"/>
      <c r="K41" s="56" t="str">
        <f>IF(SUM(L$38:L$43)=0," ",Y41)</f>
        <v> </v>
      </c>
      <c r="L41" s="58">
        <f>AI55</f>
        <v>0</v>
      </c>
      <c r="M41" s="45">
        <f>AG55</f>
        <v>0</v>
      </c>
      <c r="N41" s="45">
        <f>AH55</f>
        <v>0</v>
      </c>
      <c r="O41" s="59">
        <f>AL55</f>
        <v>0</v>
      </c>
      <c r="P41" s="59">
        <f>RANK(O41,O$38:O$42,1)</f>
        <v>1</v>
      </c>
      <c r="Q41" s="59">
        <f>P41*100</f>
        <v>100</v>
      </c>
      <c r="R41" s="59">
        <f>M41-N41</f>
        <v>0</v>
      </c>
      <c r="S41" s="59">
        <f>RANK(R41,R$38:R$42,1)</f>
        <v>1</v>
      </c>
      <c r="T41" s="59">
        <f>S41*10</f>
        <v>10</v>
      </c>
      <c r="U41" s="59">
        <f>M41</f>
        <v>0</v>
      </c>
      <c r="V41" s="59">
        <f>RANK(U41,U$38:U$42,1)</f>
        <v>1</v>
      </c>
      <c r="W41" s="59"/>
      <c r="X41" s="59">
        <f>Q41+T41+V41</f>
        <v>111</v>
      </c>
      <c r="Y41" s="59">
        <f>RANK(X41,X$38:X$42,0)</f>
        <v>1</v>
      </c>
    </row>
    <row r="42" spans="1:25" ht="30" customHeight="1" thickBot="1">
      <c r="A42" s="117" t="str">
        <f>F6</f>
        <v>SV Lilienthal-Falkenberg</v>
      </c>
      <c r="B42" s="62" t="str">
        <f>M48</f>
        <v> </v>
      </c>
      <c r="C42" s="62" t="str">
        <f>N45</f>
        <v> </v>
      </c>
      <c r="D42" s="62" t="str">
        <f>M54</f>
        <v> </v>
      </c>
      <c r="E42" s="62" t="str">
        <f>N51</f>
        <v> </v>
      </c>
      <c r="F42" s="62" t="s">
        <v>35</v>
      </c>
      <c r="G42" s="63"/>
      <c r="H42" s="64" t="str">
        <f>IF(SUM(L$38:L$42)=0," ",CONCATENATE(M42," : ",N42))</f>
        <v> </v>
      </c>
      <c r="I42" s="211" t="str">
        <f>IF(SUM(L$38:L$43)=0," ",O42)</f>
        <v> </v>
      </c>
      <c r="J42" s="211"/>
      <c r="K42" s="63" t="str">
        <f>IF(SUM(L$38:L$43)=0," ",Y42)</f>
        <v> </v>
      </c>
      <c r="L42" s="58">
        <f>AO55</f>
        <v>0</v>
      </c>
      <c r="M42" s="45">
        <f>AM55</f>
        <v>0</v>
      </c>
      <c r="N42" s="45">
        <f>AN55</f>
        <v>0</v>
      </c>
      <c r="O42" s="59">
        <f>AR55</f>
        <v>0</v>
      </c>
      <c r="P42" s="59">
        <f>RANK(O42,O$38:O$42,1)</f>
        <v>1</v>
      </c>
      <c r="Q42" s="59">
        <f>P42*100</f>
        <v>100</v>
      </c>
      <c r="R42" s="59">
        <f>M42-N42</f>
        <v>0</v>
      </c>
      <c r="S42" s="59">
        <f>RANK(R42,R$38:R$42,1)</f>
        <v>1</v>
      </c>
      <c r="T42" s="59">
        <f>S42*10</f>
        <v>10</v>
      </c>
      <c r="U42" s="59">
        <f>M42</f>
        <v>0</v>
      </c>
      <c r="V42" s="59">
        <f>RANK(U42,U$38:U$42,1)</f>
        <v>1</v>
      </c>
      <c r="W42" s="59"/>
      <c r="X42" s="59">
        <f>Q42+T42+V42</f>
        <v>111</v>
      </c>
      <c r="Y42" s="59">
        <f>RANK(X42,X$38:X$42,0)</f>
        <v>1</v>
      </c>
    </row>
    <row r="43" spans="15:44" ht="12.75">
      <c r="O43" s="212" t="str">
        <f>A38</f>
        <v>VfL Güldenstern Stade</v>
      </c>
      <c r="P43" s="213"/>
      <c r="Q43" s="213"/>
      <c r="R43" s="213"/>
      <c r="S43" s="213"/>
      <c r="T43" s="214"/>
      <c r="U43" s="212" t="str">
        <f>A39</f>
        <v>JSG Celle</v>
      </c>
      <c r="V43" s="213"/>
      <c r="W43" s="213"/>
      <c r="X43" s="213"/>
      <c r="Y43" s="213"/>
      <c r="Z43" s="214"/>
      <c r="AA43" s="212" t="str">
        <f>A40</f>
        <v>SG Wintermoor</v>
      </c>
      <c r="AB43" s="213"/>
      <c r="AC43" s="213"/>
      <c r="AD43" s="213"/>
      <c r="AE43" s="213"/>
      <c r="AF43" s="214"/>
      <c r="AG43" s="212" t="str">
        <f>A41</f>
        <v>Buchholzer FC</v>
      </c>
      <c r="AH43" s="213"/>
      <c r="AI43" s="213"/>
      <c r="AJ43" s="213"/>
      <c r="AK43" s="213"/>
      <c r="AL43" s="214"/>
      <c r="AM43" s="212" t="str">
        <f>A42</f>
        <v>SV Lilienthal-Falkenberg</v>
      </c>
      <c r="AN43" s="213"/>
      <c r="AO43" s="213"/>
      <c r="AP43" s="213"/>
      <c r="AQ43" s="213"/>
      <c r="AR43" s="214"/>
    </row>
    <row r="44" spans="1:44" s="37" customFormat="1" ht="30">
      <c r="A44" s="65" t="s">
        <v>36</v>
      </c>
      <c r="B44" s="65" t="s">
        <v>37</v>
      </c>
      <c r="C44" s="203" t="s">
        <v>38</v>
      </c>
      <c r="D44" s="203"/>
      <c r="E44" s="203"/>
      <c r="F44" s="203"/>
      <c r="G44" s="203"/>
      <c r="H44" s="203"/>
      <c r="I44" s="204" t="s">
        <v>39</v>
      </c>
      <c r="J44" s="205"/>
      <c r="K44" s="206"/>
      <c r="L44" s="66"/>
      <c r="M44" s="215" t="s">
        <v>39</v>
      </c>
      <c r="N44" s="216"/>
      <c r="O44" s="209" t="s">
        <v>31</v>
      </c>
      <c r="P44" s="207"/>
      <c r="Q44" s="67" t="s">
        <v>40</v>
      </c>
      <c r="R44" s="207" t="s">
        <v>28</v>
      </c>
      <c r="S44" s="207"/>
      <c r="T44" s="208"/>
      <c r="U44" s="209" t="s">
        <v>31</v>
      </c>
      <c r="V44" s="207"/>
      <c r="W44" s="67" t="s">
        <v>40</v>
      </c>
      <c r="X44" s="207" t="s">
        <v>28</v>
      </c>
      <c r="Y44" s="207"/>
      <c r="Z44" s="208"/>
      <c r="AA44" s="209" t="s">
        <v>31</v>
      </c>
      <c r="AB44" s="207"/>
      <c r="AC44" s="67" t="s">
        <v>40</v>
      </c>
      <c r="AD44" s="207" t="s">
        <v>28</v>
      </c>
      <c r="AE44" s="207"/>
      <c r="AF44" s="208"/>
      <c r="AG44" s="209" t="s">
        <v>31</v>
      </c>
      <c r="AH44" s="207"/>
      <c r="AI44" s="67" t="s">
        <v>40</v>
      </c>
      <c r="AJ44" s="207" t="s">
        <v>28</v>
      </c>
      <c r="AK44" s="207"/>
      <c r="AL44" s="208"/>
      <c r="AM44" s="209" t="s">
        <v>31</v>
      </c>
      <c r="AN44" s="207"/>
      <c r="AO44" s="67" t="s">
        <v>40</v>
      </c>
      <c r="AP44" s="207" t="s">
        <v>28</v>
      </c>
      <c r="AQ44" s="207"/>
      <c r="AR44" s="208"/>
    </row>
    <row r="45" spans="1:44" s="37" customFormat="1" ht="30">
      <c r="A45" s="65">
        <v>1</v>
      </c>
      <c r="B45" s="96">
        <v>0.4583333333333333</v>
      </c>
      <c r="C45" s="202" t="s">
        <v>145</v>
      </c>
      <c r="D45" s="202"/>
      <c r="E45" s="202"/>
      <c r="F45" s="202" t="s">
        <v>146</v>
      </c>
      <c r="G45" s="202"/>
      <c r="H45" s="202"/>
      <c r="I45" s="68" t="s">
        <v>16</v>
      </c>
      <c r="J45" s="69" t="s">
        <v>41</v>
      </c>
      <c r="K45" s="70"/>
      <c r="L45" s="71"/>
      <c r="M45" s="37" t="str">
        <f aca="true" t="shared" si="3" ref="M45:M54">IF(I45=" "," ",CONCATENATE(I45,":",K45))</f>
        <v> </v>
      </c>
      <c r="N45" s="37" t="str">
        <f aca="true" t="shared" si="4" ref="N45:N54">IF(I45=" "," ",CONCATENATE(K45,":",I45))</f>
        <v> </v>
      </c>
      <c r="O45" s="72"/>
      <c r="P45" s="73"/>
      <c r="Q45" s="73"/>
      <c r="R45" s="73"/>
      <c r="S45" s="73"/>
      <c r="T45" s="74"/>
      <c r="U45" s="72" t="str">
        <f>I45</f>
        <v> </v>
      </c>
      <c r="V45" s="73">
        <f>K45</f>
        <v>0</v>
      </c>
      <c r="W45" s="73">
        <f>IF(I45=" ",0,1)</f>
        <v>0</v>
      </c>
      <c r="X45" s="73">
        <f>IF(U45&gt;=V45,1,0)</f>
        <v>1</v>
      </c>
      <c r="Y45" s="73">
        <f>IF(U45&gt;V45,2,0)</f>
        <v>2</v>
      </c>
      <c r="Z45" s="74">
        <f>IF(W45=1,SUM(X45:Y45),0)</f>
        <v>0</v>
      </c>
      <c r="AA45" s="72"/>
      <c r="AB45" s="73"/>
      <c r="AC45" s="73"/>
      <c r="AD45" s="73"/>
      <c r="AE45" s="73"/>
      <c r="AF45" s="74"/>
      <c r="AG45" s="72"/>
      <c r="AH45" s="73"/>
      <c r="AI45" s="73"/>
      <c r="AJ45" s="73"/>
      <c r="AK45" s="73"/>
      <c r="AL45" s="74"/>
      <c r="AM45" s="75">
        <f>K45</f>
        <v>0</v>
      </c>
      <c r="AN45" s="76" t="str">
        <f>I45</f>
        <v> </v>
      </c>
      <c r="AO45" s="73">
        <f>IF(I45=" ",0,1)</f>
        <v>0</v>
      </c>
      <c r="AP45" s="73">
        <f>IF(AM45&gt;=AN45,1,0)</f>
        <v>0</v>
      </c>
      <c r="AQ45" s="73">
        <f>IF(AM45&gt;AN45,2,0)</f>
        <v>0</v>
      </c>
      <c r="AR45" s="74">
        <f>IF(AO45=1,SUM(AP45:AQ45),0)</f>
        <v>0</v>
      </c>
    </row>
    <row r="46" spans="1:44" s="37" customFormat="1" ht="30">
      <c r="A46" s="65">
        <v>2</v>
      </c>
      <c r="B46" s="77">
        <f>B45+$B$12+$B$1</f>
        <v>0.46875</v>
      </c>
      <c r="C46" s="202" t="s">
        <v>147</v>
      </c>
      <c r="D46" s="202"/>
      <c r="E46" s="202"/>
      <c r="F46" s="202" t="s">
        <v>148</v>
      </c>
      <c r="G46" s="202"/>
      <c r="H46" s="202"/>
      <c r="I46" s="68" t="s">
        <v>16</v>
      </c>
      <c r="J46" s="69" t="s">
        <v>41</v>
      </c>
      <c r="K46" s="70"/>
      <c r="L46" s="71"/>
      <c r="M46" s="37" t="str">
        <f t="shared" si="3"/>
        <v> </v>
      </c>
      <c r="N46" s="37" t="str">
        <f t="shared" si="4"/>
        <v> </v>
      </c>
      <c r="O46" s="75" t="str">
        <f>I46</f>
        <v> </v>
      </c>
      <c r="P46" s="76">
        <f>K46</f>
        <v>0</v>
      </c>
      <c r="Q46" s="76">
        <f>IF(I46=" ",0,1)</f>
        <v>0</v>
      </c>
      <c r="R46" s="73">
        <f>IF(O46&gt;=P46,1,0)</f>
        <v>1</v>
      </c>
      <c r="S46" s="73">
        <f>IF(O46&gt;P46,2,0)</f>
        <v>2</v>
      </c>
      <c r="T46" s="74">
        <f>IF(Q46=1,SUM(R46:S46),0)</f>
        <v>0</v>
      </c>
      <c r="U46" s="75"/>
      <c r="V46" s="76"/>
      <c r="W46" s="76"/>
      <c r="X46" s="73"/>
      <c r="Y46" s="73"/>
      <c r="Z46" s="74"/>
      <c r="AA46" s="75">
        <f>K46</f>
        <v>0</v>
      </c>
      <c r="AB46" s="76" t="str">
        <f>I46</f>
        <v> </v>
      </c>
      <c r="AC46" s="73">
        <f>IF(I46=" ",0,1)</f>
        <v>0</v>
      </c>
      <c r="AD46" s="73">
        <f>IF(AA46&gt;=AB46,1,0)</f>
        <v>0</v>
      </c>
      <c r="AE46" s="73">
        <f>IF(AA46&gt;AB46,2,0)</f>
        <v>0</v>
      </c>
      <c r="AF46" s="74">
        <f>IF(AC46=1,SUM(AD46:AE46),0)</f>
        <v>0</v>
      </c>
      <c r="AG46" s="75"/>
      <c r="AH46" s="76"/>
      <c r="AI46" s="76"/>
      <c r="AJ46" s="73"/>
      <c r="AK46" s="73"/>
      <c r="AL46" s="74"/>
      <c r="AM46" s="75"/>
      <c r="AN46" s="76"/>
      <c r="AO46" s="76"/>
      <c r="AP46" s="73"/>
      <c r="AQ46" s="73"/>
      <c r="AR46" s="74"/>
    </row>
    <row r="47" spans="1:44" s="37" customFormat="1" ht="30">
      <c r="A47" s="65">
        <v>3</v>
      </c>
      <c r="B47" s="77">
        <f aca="true" t="shared" si="5" ref="B47:B54">B46+$B$12+$B$1</f>
        <v>0.4791666666666667</v>
      </c>
      <c r="C47" s="202" t="s">
        <v>149</v>
      </c>
      <c r="D47" s="202"/>
      <c r="E47" s="202"/>
      <c r="F47" s="196" t="str">
        <f>$F$3</f>
        <v>JSG Celle</v>
      </c>
      <c r="G47" s="197"/>
      <c r="H47" s="198"/>
      <c r="I47" s="68" t="s">
        <v>16</v>
      </c>
      <c r="J47" s="69" t="s">
        <v>41</v>
      </c>
      <c r="K47" s="70"/>
      <c r="L47" s="71"/>
      <c r="M47" s="37" t="str">
        <f t="shared" si="3"/>
        <v> </v>
      </c>
      <c r="N47" s="37" t="str">
        <f t="shared" si="4"/>
        <v> </v>
      </c>
      <c r="O47" s="72"/>
      <c r="P47" s="73"/>
      <c r="Q47" s="73"/>
      <c r="R47" s="73"/>
      <c r="S47" s="73"/>
      <c r="T47" s="74"/>
      <c r="U47" s="75">
        <f>K47</f>
        <v>0</v>
      </c>
      <c r="V47" s="76" t="str">
        <f>I47</f>
        <v> </v>
      </c>
      <c r="W47" s="73">
        <f>IF(I47=" ",0,1)</f>
        <v>0</v>
      </c>
      <c r="X47" s="73">
        <f>IF(U47&gt;=V47,1,0)</f>
        <v>0</v>
      </c>
      <c r="Y47" s="73">
        <f>IF(U47&gt;V47,2,0)</f>
        <v>0</v>
      </c>
      <c r="Z47" s="74">
        <f>IF(W47=1,SUM(X47:Y47),0)</f>
        <v>0</v>
      </c>
      <c r="AA47" s="72"/>
      <c r="AB47" s="73"/>
      <c r="AC47" s="73"/>
      <c r="AD47" s="73"/>
      <c r="AE47" s="73"/>
      <c r="AF47" s="74"/>
      <c r="AG47" s="72" t="str">
        <f>I47</f>
        <v> </v>
      </c>
      <c r="AH47" s="73">
        <f>K47</f>
        <v>0</v>
      </c>
      <c r="AI47" s="73">
        <f>IF(I47=" ",0,1)</f>
        <v>0</v>
      </c>
      <c r="AJ47" s="73">
        <f>IF(AG47&gt;=AH47,1,0)</f>
        <v>1</v>
      </c>
      <c r="AK47" s="73">
        <f>IF(AG47&gt;AH47,2,0)</f>
        <v>2</v>
      </c>
      <c r="AL47" s="74">
        <f>IF(AI47=1,SUM(AJ47:AK47),0)</f>
        <v>0</v>
      </c>
      <c r="AM47" s="72"/>
      <c r="AN47" s="73"/>
      <c r="AO47" s="73"/>
      <c r="AP47" s="73"/>
      <c r="AQ47" s="73"/>
      <c r="AR47" s="74"/>
    </row>
    <row r="48" spans="1:44" s="37" customFormat="1" ht="30">
      <c r="A48" s="65">
        <v>4</v>
      </c>
      <c r="B48" s="77">
        <f t="shared" si="5"/>
        <v>0.48958333333333337</v>
      </c>
      <c r="C48" s="199" t="str">
        <f>$F$6</f>
        <v>SV Lilienthal-Falkenberg</v>
      </c>
      <c r="D48" s="200"/>
      <c r="E48" s="200"/>
      <c r="F48" s="200" t="str">
        <f>$F$2</f>
        <v>VfL Güldenstern Stade</v>
      </c>
      <c r="G48" s="200"/>
      <c r="H48" s="200"/>
      <c r="I48" s="68" t="s">
        <v>16</v>
      </c>
      <c r="J48" s="69" t="s">
        <v>41</v>
      </c>
      <c r="K48" s="70"/>
      <c r="L48" s="71"/>
      <c r="M48" s="37" t="str">
        <f t="shared" si="3"/>
        <v> </v>
      </c>
      <c r="N48" s="37" t="str">
        <f t="shared" si="4"/>
        <v> </v>
      </c>
      <c r="O48" s="75">
        <f>K48</f>
        <v>0</v>
      </c>
      <c r="P48" s="76" t="str">
        <f>I48</f>
        <v> </v>
      </c>
      <c r="Q48" s="76">
        <f>IF(I48=" ",0,1)</f>
        <v>0</v>
      </c>
      <c r="R48" s="73">
        <f>IF(O48&gt;=P48,1,0)</f>
        <v>0</v>
      </c>
      <c r="S48" s="73">
        <f>IF(O48&gt;P48,2,0)</f>
        <v>0</v>
      </c>
      <c r="T48" s="74">
        <f>IF(Q48=1,SUM(R48:S48),0)</f>
        <v>0</v>
      </c>
      <c r="U48" s="75"/>
      <c r="V48" s="76"/>
      <c r="W48" s="76"/>
      <c r="X48" s="73"/>
      <c r="Y48" s="73"/>
      <c r="Z48" s="74"/>
      <c r="AA48" s="75"/>
      <c r="AB48" s="76"/>
      <c r="AC48" s="76"/>
      <c r="AD48" s="73"/>
      <c r="AE48" s="73"/>
      <c r="AF48" s="74"/>
      <c r="AG48" s="75"/>
      <c r="AH48" s="76"/>
      <c r="AI48" s="76"/>
      <c r="AJ48" s="73"/>
      <c r="AK48" s="73"/>
      <c r="AL48" s="74"/>
      <c r="AM48" s="75" t="str">
        <f>I48</f>
        <v> </v>
      </c>
      <c r="AN48" s="76">
        <f>K48</f>
        <v>0</v>
      </c>
      <c r="AO48" s="73">
        <f>IF(I48=" ",0,1)</f>
        <v>0</v>
      </c>
      <c r="AP48" s="73">
        <f>IF(AM48&gt;=AN48,1,0)</f>
        <v>1</v>
      </c>
      <c r="AQ48" s="73">
        <f>IF(AM48&gt;AN48,2,0)</f>
        <v>2</v>
      </c>
      <c r="AR48" s="74">
        <f>IF(AO48=1,SUM(AP48:AQ48),0)</f>
        <v>0</v>
      </c>
    </row>
    <row r="49" spans="1:44" s="37" customFormat="1" ht="30">
      <c r="A49" s="65">
        <v>5</v>
      </c>
      <c r="B49" s="77">
        <f t="shared" si="5"/>
        <v>0.5000000000000001</v>
      </c>
      <c r="C49" s="199" t="str">
        <f>F4</f>
        <v>SG Wintermoor</v>
      </c>
      <c r="D49" s="200"/>
      <c r="E49" s="200"/>
      <c r="F49" s="200" t="str">
        <f>F5</f>
        <v>Buchholzer FC</v>
      </c>
      <c r="G49" s="200"/>
      <c r="H49" s="200"/>
      <c r="I49" s="68" t="s">
        <v>16</v>
      </c>
      <c r="J49" s="69" t="s">
        <v>41</v>
      </c>
      <c r="K49" s="70"/>
      <c r="L49" s="71"/>
      <c r="M49" s="37" t="str">
        <f t="shared" si="3"/>
        <v> </v>
      </c>
      <c r="N49" s="37" t="str">
        <f t="shared" si="4"/>
        <v> </v>
      </c>
      <c r="O49" s="72"/>
      <c r="P49" s="73"/>
      <c r="Q49" s="73"/>
      <c r="R49" s="73"/>
      <c r="S49" s="73"/>
      <c r="T49" s="74"/>
      <c r="U49" s="72"/>
      <c r="V49" s="73"/>
      <c r="W49" s="73"/>
      <c r="X49" s="73"/>
      <c r="Y49" s="73"/>
      <c r="Z49" s="74"/>
      <c r="AA49" s="75" t="str">
        <f>I49</f>
        <v> </v>
      </c>
      <c r="AB49" s="76">
        <f>K49</f>
        <v>0</v>
      </c>
      <c r="AC49" s="73">
        <f>IF(I49=" ",0,1)</f>
        <v>0</v>
      </c>
      <c r="AD49" s="73">
        <f>IF(AA49&gt;=AB49,1,0)</f>
        <v>1</v>
      </c>
      <c r="AE49" s="73">
        <f>IF(AA49&gt;AB49,2,0)</f>
        <v>2</v>
      </c>
      <c r="AF49" s="74">
        <f>IF(AC49=1,SUM(AD49:AE49),0)</f>
        <v>0</v>
      </c>
      <c r="AG49" s="75">
        <f>K49</f>
        <v>0</v>
      </c>
      <c r="AH49" s="76" t="str">
        <f>I49</f>
        <v> </v>
      </c>
      <c r="AI49" s="73">
        <f>IF(I49=" ",0,1)</f>
        <v>0</v>
      </c>
      <c r="AJ49" s="73">
        <f>IF(AG49&gt;=AH49,1,0)</f>
        <v>0</v>
      </c>
      <c r="AK49" s="73">
        <f>IF(AG49&gt;AH49,2,0)</f>
        <v>0</v>
      </c>
      <c r="AL49" s="74">
        <f>IF(AI49=1,SUM(AJ49:AK49),0)</f>
        <v>0</v>
      </c>
      <c r="AM49" s="72"/>
      <c r="AN49" s="73"/>
      <c r="AO49" s="73"/>
      <c r="AP49" s="73"/>
      <c r="AQ49" s="73"/>
      <c r="AR49" s="74"/>
    </row>
    <row r="50" spans="1:44" s="37" customFormat="1" ht="30">
      <c r="A50" s="65">
        <v>6</v>
      </c>
      <c r="B50" s="77">
        <f t="shared" si="5"/>
        <v>0.5104166666666667</v>
      </c>
      <c r="C50" s="200" t="str">
        <f>$F$3</f>
        <v>JSG Celle</v>
      </c>
      <c r="D50" s="200"/>
      <c r="E50" s="200"/>
      <c r="F50" s="200" t="str">
        <f>$F$2</f>
        <v>VfL Güldenstern Stade</v>
      </c>
      <c r="G50" s="200"/>
      <c r="H50" s="200"/>
      <c r="I50" s="68" t="s">
        <v>16</v>
      </c>
      <c r="J50" s="69" t="s">
        <v>41</v>
      </c>
      <c r="K50" s="70"/>
      <c r="L50" s="71"/>
      <c r="M50" s="37" t="str">
        <f t="shared" si="3"/>
        <v> </v>
      </c>
      <c r="N50" s="37" t="str">
        <f t="shared" si="4"/>
        <v> </v>
      </c>
      <c r="O50" s="75">
        <f>K50</f>
        <v>0</v>
      </c>
      <c r="P50" s="76" t="str">
        <f>I50</f>
        <v> </v>
      </c>
      <c r="Q50" s="76">
        <f>IF(I50=" ",0,1)</f>
        <v>0</v>
      </c>
      <c r="R50" s="73">
        <f>IF(O50&gt;=P50,1,0)</f>
        <v>0</v>
      </c>
      <c r="S50" s="73">
        <f>IF(O50&gt;P50,2,0)</f>
        <v>0</v>
      </c>
      <c r="T50" s="74">
        <f>IF(Q50=1,SUM(R50:S50),0)</f>
        <v>0</v>
      </c>
      <c r="U50" s="75" t="str">
        <f>I50</f>
        <v> </v>
      </c>
      <c r="V50" s="76">
        <f>K50</f>
        <v>0</v>
      </c>
      <c r="W50" s="76">
        <f>IF(I50=" ",0,1)</f>
        <v>0</v>
      </c>
      <c r="X50" s="73">
        <f>IF(U50&gt;=V50,1,0)</f>
        <v>1</v>
      </c>
      <c r="Y50" s="73">
        <f>IF(U50&gt;V50,2,0)</f>
        <v>2</v>
      </c>
      <c r="Z50" s="74">
        <f>IF(W50=1,SUM(X50:Y50),0)</f>
        <v>0</v>
      </c>
      <c r="AA50" s="75"/>
      <c r="AB50" s="76"/>
      <c r="AC50" s="76"/>
      <c r="AD50" s="73"/>
      <c r="AE50" s="73"/>
      <c r="AF50" s="74"/>
      <c r="AG50" s="75"/>
      <c r="AH50" s="76"/>
      <c r="AI50" s="76"/>
      <c r="AJ50" s="73"/>
      <c r="AK50" s="73"/>
      <c r="AL50" s="74"/>
      <c r="AM50" s="75"/>
      <c r="AN50" s="76"/>
      <c r="AO50" s="76"/>
      <c r="AP50" s="73"/>
      <c r="AQ50" s="73"/>
      <c r="AR50" s="74"/>
    </row>
    <row r="51" spans="1:44" s="37" customFormat="1" ht="30">
      <c r="A51" s="65">
        <v>7</v>
      </c>
      <c r="B51" s="77">
        <f t="shared" si="5"/>
        <v>0.5208333333333334</v>
      </c>
      <c r="C51" s="196" t="str">
        <f>F5</f>
        <v>Buchholzer FC</v>
      </c>
      <c r="D51" s="197"/>
      <c r="E51" s="198"/>
      <c r="F51" s="201" t="str">
        <f>F6</f>
        <v>SV Lilienthal-Falkenberg</v>
      </c>
      <c r="G51" s="197"/>
      <c r="H51" s="198"/>
      <c r="I51" s="68" t="s">
        <v>16</v>
      </c>
      <c r="J51" s="69" t="s">
        <v>41</v>
      </c>
      <c r="K51" s="70"/>
      <c r="L51" s="71"/>
      <c r="M51" s="37" t="str">
        <f t="shared" si="3"/>
        <v> </v>
      </c>
      <c r="N51" s="37" t="str">
        <f t="shared" si="4"/>
        <v> </v>
      </c>
      <c r="O51" s="72"/>
      <c r="P51" s="73"/>
      <c r="Q51" s="73"/>
      <c r="R51" s="73"/>
      <c r="S51" s="73"/>
      <c r="T51" s="74"/>
      <c r="U51" s="72"/>
      <c r="V51" s="73"/>
      <c r="W51" s="73"/>
      <c r="X51" s="73"/>
      <c r="Y51" s="73"/>
      <c r="Z51" s="74"/>
      <c r="AA51" s="72"/>
      <c r="AB51" s="73"/>
      <c r="AC51" s="73"/>
      <c r="AD51" s="73"/>
      <c r="AE51" s="73"/>
      <c r="AF51" s="74"/>
      <c r="AG51" s="75" t="str">
        <f>I51</f>
        <v> </v>
      </c>
      <c r="AH51" s="76">
        <f>K51</f>
        <v>0</v>
      </c>
      <c r="AI51" s="73">
        <f>IF(I51=" ",0,1)</f>
        <v>0</v>
      </c>
      <c r="AJ51" s="73">
        <f>IF(AG51&gt;=AH51,1,0)</f>
        <v>1</v>
      </c>
      <c r="AK51" s="73">
        <f>IF(AG51&gt;AH51,2,0)</f>
        <v>2</v>
      </c>
      <c r="AL51" s="74">
        <f>IF(AI51=1,SUM(AJ51:AK51),0)</f>
        <v>0</v>
      </c>
      <c r="AM51" s="75">
        <f>K51</f>
        <v>0</v>
      </c>
      <c r="AN51" s="76" t="str">
        <f>I51</f>
        <v> </v>
      </c>
      <c r="AO51" s="73">
        <f>IF(I51=" ",0,1)</f>
        <v>0</v>
      </c>
      <c r="AP51" s="73">
        <f>IF(AM51&gt;=AN51,1,0)</f>
        <v>0</v>
      </c>
      <c r="AQ51" s="73">
        <f>IF(AM51&gt;AN51,2,0)</f>
        <v>0</v>
      </c>
      <c r="AR51" s="74">
        <f>IF(AO51=1,SUM(AP51:AQ51),0)</f>
        <v>0</v>
      </c>
    </row>
    <row r="52" spans="1:44" s="37" customFormat="1" ht="30">
      <c r="A52" s="65">
        <v>8</v>
      </c>
      <c r="B52" s="77">
        <f t="shared" si="5"/>
        <v>0.53125</v>
      </c>
      <c r="C52" s="199" t="str">
        <f>$F$4</f>
        <v>SG Wintermoor</v>
      </c>
      <c r="D52" s="200"/>
      <c r="E52" s="200"/>
      <c r="F52" s="200" t="str">
        <f>$F$3</f>
        <v>JSG Celle</v>
      </c>
      <c r="G52" s="200"/>
      <c r="H52" s="200"/>
      <c r="I52" s="68" t="s">
        <v>16</v>
      </c>
      <c r="J52" s="69" t="s">
        <v>41</v>
      </c>
      <c r="K52" s="70"/>
      <c r="L52" s="71"/>
      <c r="M52" s="37" t="str">
        <f t="shared" si="3"/>
        <v> </v>
      </c>
      <c r="N52" s="37" t="str">
        <f t="shared" si="4"/>
        <v> </v>
      </c>
      <c r="O52" s="72"/>
      <c r="P52" s="73"/>
      <c r="Q52" s="73"/>
      <c r="R52" s="73"/>
      <c r="S52" s="73"/>
      <c r="T52" s="74"/>
      <c r="U52" s="72">
        <f>K52</f>
        <v>0</v>
      </c>
      <c r="V52" s="73" t="str">
        <f>I52</f>
        <v> </v>
      </c>
      <c r="W52" s="73">
        <f>IF(I52=" ",0,1)</f>
        <v>0</v>
      </c>
      <c r="X52" s="73">
        <f>IF(U52&gt;=V52,1,0)</f>
        <v>0</v>
      </c>
      <c r="Y52" s="73">
        <f>IF(U52&gt;V52,2,0)</f>
        <v>0</v>
      </c>
      <c r="Z52" s="74">
        <f>IF(W52=1,SUM(X52:Y52),0)</f>
        <v>0</v>
      </c>
      <c r="AA52" s="75" t="str">
        <f>I52</f>
        <v> </v>
      </c>
      <c r="AB52" s="76">
        <f>K52</f>
        <v>0</v>
      </c>
      <c r="AC52" s="73">
        <f>IF(I52=" ",0,1)</f>
        <v>0</v>
      </c>
      <c r="AD52" s="73">
        <f>IF(AA52&gt;=AB52,1,0)</f>
        <v>1</v>
      </c>
      <c r="AE52" s="73">
        <f>IF(AA52&gt;AB52,2,0)</f>
        <v>2</v>
      </c>
      <c r="AF52" s="74">
        <f>IF(AC52=1,SUM(AD52:AE52),0)</f>
        <v>0</v>
      </c>
      <c r="AG52" s="72"/>
      <c r="AH52" s="73"/>
      <c r="AI52" s="73"/>
      <c r="AJ52" s="73"/>
      <c r="AK52" s="73"/>
      <c r="AL52" s="74"/>
      <c r="AM52" s="72"/>
      <c r="AN52" s="73"/>
      <c r="AO52" s="73"/>
      <c r="AP52" s="73"/>
      <c r="AQ52" s="73"/>
      <c r="AR52" s="74"/>
    </row>
    <row r="53" spans="1:44" s="37" customFormat="1" ht="30">
      <c r="A53" s="65">
        <v>9</v>
      </c>
      <c r="B53" s="77">
        <f t="shared" si="5"/>
        <v>0.5416666666666666</v>
      </c>
      <c r="C53" s="196" t="str">
        <f>F2</f>
        <v>VfL Güldenstern Stade</v>
      </c>
      <c r="D53" s="197"/>
      <c r="E53" s="198"/>
      <c r="F53" s="196" t="str">
        <f>F5</f>
        <v>Buchholzer FC</v>
      </c>
      <c r="G53" s="197"/>
      <c r="H53" s="198"/>
      <c r="I53" s="68" t="s">
        <v>16</v>
      </c>
      <c r="J53" s="69" t="s">
        <v>41</v>
      </c>
      <c r="K53" s="70"/>
      <c r="L53" s="71"/>
      <c r="M53" s="37" t="str">
        <f t="shared" si="3"/>
        <v> </v>
      </c>
      <c r="N53" s="37" t="str">
        <f t="shared" si="4"/>
        <v> </v>
      </c>
      <c r="O53" s="75" t="str">
        <f>I53</f>
        <v> </v>
      </c>
      <c r="P53" s="76">
        <f>K53</f>
        <v>0</v>
      </c>
      <c r="Q53" s="76">
        <f>IF(I53=" ",0,1)</f>
        <v>0</v>
      </c>
      <c r="R53" s="73">
        <f>IF(O53&gt;=P53,1,0)</f>
        <v>1</v>
      </c>
      <c r="S53" s="73">
        <f>IF(O53&gt;P53,2,0)</f>
        <v>2</v>
      </c>
      <c r="T53" s="74">
        <f>IF(Q53=1,SUM(R53:S53),0)</f>
        <v>0</v>
      </c>
      <c r="U53" s="75"/>
      <c r="V53" s="76"/>
      <c r="W53" s="76"/>
      <c r="X53" s="73"/>
      <c r="Y53" s="73"/>
      <c r="Z53" s="74"/>
      <c r="AA53" s="75"/>
      <c r="AB53" s="76"/>
      <c r="AC53" s="76"/>
      <c r="AD53" s="73"/>
      <c r="AE53" s="73"/>
      <c r="AF53" s="74"/>
      <c r="AG53" s="75">
        <f>K53</f>
        <v>0</v>
      </c>
      <c r="AH53" s="76" t="str">
        <f>I53</f>
        <v> </v>
      </c>
      <c r="AI53" s="73">
        <f>IF(I53=" ",0,1)</f>
        <v>0</v>
      </c>
      <c r="AJ53" s="73">
        <f>IF(AG53&gt;=AH53,1,0)</f>
        <v>0</v>
      </c>
      <c r="AK53" s="73">
        <f>IF(AG53&gt;AH53,2,0)</f>
        <v>0</v>
      </c>
      <c r="AL53" s="74">
        <f>IF(AI53=1,SUM(AJ53:AK53),0)</f>
        <v>0</v>
      </c>
      <c r="AM53" s="75"/>
      <c r="AN53" s="76"/>
      <c r="AO53" s="76"/>
      <c r="AP53" s="73"/>
      <c r="AQ53" s="73"/>
      <c r="AR53" s="74"/>
    </row>
    <row r="54" spans="1:44" s="37" customFormat="1" ht="30">
      <c r="A54" s="65">
        <v>10</v>
      </c>
      <c r="B54" s="77">
        <f t="shared" si="5"/>
        <v>0.5520833333333333</v>
      </c>
      <c r="C54" s="199" t="str">
        <f>F6</f>
        <v>SV Lilienthal-Falkenberg</v>
      </c>
      <c r="D54" s="200"/>
      <c r="E54" s="200"/>
      <c r="F54" s="199" t="str">
        <f>F4</f>
        <v>SG Wintermoor</v>
      </c>
      <c r="G54" s="200"/>
      <c r="H54" s="200"/>
      <c r="I54" s="68" t="s">
        <v>16</v>
      </c>
      <c r="J54" s="69" t="s">
        <v>41</v>
      </c>
      <c r="K54" s="70"/>
      <c r="L54" s="71"/>
      <c r="M54" s="37" t="str">
        <f t="shared" si="3"/>
        <v> </v>
      </c>
      <c r="N54" s="37" t="str">
        <f t="shared" si="4"/>
        <v> </v>
      </c>
      <c r="O54" s="72"/>
      <c r="P54" s="73"/>
      <c r="Q54" s="73"/>
      <c r="R54" s="73"/>
      <c r="S54" s="73"/>
      <c r="T54" s="74"/>
      <c r="U54" s="72"/>
      <c r="V54" s="73"/>
      <c r="W54" s="73"/>
      <c r="X54" s="73"/>
      <c r="Y54" s="73"/>
      <c r="Z54" s="74"/>
      <c r="AA54" s="75">
        <f>K54</f>
        <v>0</v>
      </c>
      <c r="AB54" s="76" t="str">
        <f>I54</f>
        <v> </v>
      </c>
      <c r="AC54" s="73">
        <f>IF(I54=" ",0,1)</f>
        <v>0</v>
      </c>
      <c r="AD54" s="73">
        <f>IF(AA54&gt;=AB54,1,0)</f>
        <v>0</v>
      </c>
      <c r="AE54" s="73">
        <f>IF(AA54&gt;AB54,2,0)</f>
        <v>0</v>
      </c>
      <c r="AF54" s="74">
        <f>IF(AC54=1,SUM(AD54:AE54),0)</f>
        <v>0</v>
      </c>
      <c r="AG54" s="72"/>
      <c r="AH54" s="73"/>
      <c r="AI54" s="73"/>
      <c r="AJ54" s="73"/>
      <c r="AK54" s="73"/>
      <c r="AL54" s="74"/>
      <c r="AM54" s="75" t="str">
        <f>I54</f>
        <v> </v>
      </c>
      <c r="AN54" s="76">
        <f>K54</f>
        <v>0</v>
      </c>
      <c r="AO54" s="73">
        <f>IF(I54=" ",0,1)</f>
        <v>0</v>
      </c>
      <c r="AP54" s="73">
        <f>IF(AM54&gt;=AN54,1,0)</f>
        <v>1</v>
      </c>
      <c r="AQ54" s="73">
        <f>IF(AM54&gt;AN54,2,0)</f>
        <v>2</v>
      </c>
      <c r="AR54" s="74">
        <f>IF(AO54=1,SUM(AP54:AQ54),0)</f>
        <v>0</v>
      </c>
    </row>
    <row r="55" spans="9:44" ht="12.75">
      <c r="I55" s="98" t="s">
        <v>16</v>
      </c>
      <c r="O55" s="78">
        <f>SUM(O45:O54)</f>
        <v>0</v>
      </c>
      <c r="P55" s="79">
        <f>SUM(P45:P54)</f>
        <v>0</v>
      </c>
      <c r="Q55" s="79">
        <f>SUM(Q45:Q54)</f>
        <v>0</v>
      </c>
      <c r="R55" s="79"/>
      <c r="S55" s="79"/>
      <c r="T55" s="80">
        <f>SUM(T45:T54)</f>
        <v>0</v>
      </c>
      <c r="U55" s="78">
        <f>SUM(U45:U54)</f>
        <v>0</v>
      </c>
      <c r="V55" s="79">
        <f>SUM(V45:V54)</f>
        <v>0</v>
      </c>
      <c r="W55" s="79">
        <f>SUM(W45:W54)</f>
        <v>0</v>
      </c>
      <c r="X55" s="79"/>
      <c r="Y55" s="79"/>
      <c r="Z55" s="80">
        <f>SUM(Z45:Z54)</f>
        <v>0</v>
      </c>
      <c r="AA55" s="78">
        <f>SUM(AA45:AA54)</f>
        <v>0</v>
      </c>
      <c r="AB55" s="79">
        <f>SUM(AB45:AB54)</f>
        <v>0</v>
      </c>
      <c r="AC55" s="79">
        <f>SUM(AC45:AC54)</f>
        <v>0</v>
      </c>
      <c r="AD55" s="79"/>
      <c r="AE55" s="79"/>
      <c r="AF55" s="80">
        <f>SUM(AF45:AF54)</f>
        <v>0</v>
      </c>
      <c r="AG55" s="78">
        <f>SUM(AG45:AG54)</f>
        <v>0</v>
      </c>
      <c r="AH55" s="79">
        <f>SUM(AH45:AH54)</f>
        <v>0</v>
      </c>
      <c r="AI55" s="79">
        <f>SUM(AI45:AI54)</f>
        <v>0</v>
      </c>
      <c r="AJ55" s="79"/>
      <c r="AK55" s="79"/>
      <c r="AL55" s="80">
        <f>SUM(AL45:AL54)</f>
        <v>0</v>
      </c>
      <c r="AM55" s="78">
        <f>SUM(AM45:AM54)</f>
        <v>0</v>
      </c>
      <c r="AN55" s="79">
        <f>SUM(AN45:AN54)</f>
        <v>0</v>
      </c>
      <c r="AO55" s="79">
        <f>SUM(AO45:AO54)</f>
        <v>0</v>
      </c>
      <c r="AP55" s="79"/>
      <c r="AQ55" s="79"/>
      <c r="AR55" s="80">
        <f>SUM(AR45:AR54)</f>
        <v>0</v>
      </c>
    </row>
    <row r="56" spans="1:12" ht="30">
      <c r="A56" s="194" t="s">
        <v>42</v>
      </c>
      <c r="B56" s="194"/>
      <c r="C56" s="194"/>
      <c r="D56" s="194"/>
      <c r="E56" s="194"/>
      <c r="F56" s="194"/>
      <c r="G56" s="194"/>
      <c r="H56" s="194"/>
      <c r="I56" s="194"/>
      <c r="J56" s="194"/>
      <c r="K56" s="194"/>
      <c r="L56" s="82"/>
    </row>
    <row r="57" spans="1:12" ht="30">
      <c r="A57" s="65" t="s">
        <v>43</v>
      </c>
      <c r="B57" s="96">
        <v>0.5520833333333334</v>
      </c>
      <c r="C57" s="195" t="s">
        <v>44</v>
      </c>
      <c r="D57" s="195"/>
      <c r="E57" s="195"/>
      <c r="F57" s="195" t="s">
        <v>45</v>
      </c>
      <c r="G57" s="195"/>
      <c r="H57" s="195"/>
      <c r="I57" s="68"/>
      <c r="J57" s="69" t="s">
        <v>41</v>
      </c>
      <c r="K57" s="70"/>
      <c r="L57" s="81"/>
    </row>
    <row r="58" spans="1:12" ht="30">
      <c r="A58" s="65" t="s">
        <v>46</v>
      </c>
      <c r="B58" s="77">
        <f>B57+$B$12+$B$1</f>
        <v>0.5625</v>
      </c>
      <c r="C58" s="195" t="s">
        <v>47</v>
      </c>
      <c r="D58" s="195"/>
      <c r="E58" s="195"/>
      <c r="F58" s="195" t="s">
        <v>48</v>
      </c>
      <c r="G58" s="195"/>
      <c r="H58" s="195"/>
      <c r="I58" s="68"/>
      <c r="J58" s="69" t="s">
        <v>41</v>
      </c>
      <c r="K58" s="70"/>
      <c r="L58" s="81"/>
    </row>
    <row r="59" spans="1:12" ht="30">
      <c r="A59" s="65" t="s">
        <v>49</v>
      </c>
      <c r="B59" s="83">
        <f>B58+$B$12+(5*$B$1)</f>
        <v>0.5756944444444444</v>
      </c>
      <c r="C59" s="195" t="s">
        <v>50</v>
      </c>
      <c r="D59" s="195"/>
      <c r="E59" s="195"/>
      <c r="F59" s="195" t="s">
        <v>51</v>
      </c>
      <c r="G59" s="195"/>
      <c r="H59" s="195"/>
      <c r="I59" s="68"/>
      <c r="J59" s="69" t="s">
        <v>41</v>
      </c>
      <c r="K59" s="70"/>
      <c r="L59" s="81"/>
    </row>
    <row r="60" spans="1:12" ht="30">
      <c r="A60" s="65" t="s">
        <v>52</v>
      </c>
      <c r="B60" s="77">
        <f>B59+$B$12+$B$1</f>
        <v>0.586111111111111</v>
      </c>
      <c r="C60" s="195" t="s">
        <v>53</v>
      </c>
      <c r="D60" s="195"/>
      <c r="E60" s="195"/>
      <c r="F60" s="195" t="s">
        <v>54</v>
      </c>
      <c r="G60" s="195"/>
      <c r="H60" s="195"/>
      <c r="I60" s="68"/>
      <c r="J60" s="69" t="s">
        <v>41</v>
      </c>
      <c r="K60" s="70"/>
      <c r="L60" s="81"/>
    </row>
    <row r="62" spans="1:12" ht="18">
      <c r="A62" s="193" t="s">
        <v>115</v>
      </c>
      <c r="B62" s="193"/>
      <c r="C62" s="193"/>
      <c r="D62" s="193"/>
      <c r="E62" s="193"/>
      <c r="F62" s="193"/>
      <c r="G62" s="193"/>
      <c r="H62" s="193"/>
      <c r="I62" s="193"/>
      <c r="J62" s="193"/>
      <c r="K62" s="193"/>
      <c r="L62" s="84"/>
    </row>
    <row r="64" ht="12.75">
      <c r="A64" s="98" t="s">
        <v>114</v>
      </c>
    </row>
    <row r="65" ht="15">
      <c r="A65" s="85" t="s">
        <v>113</v>
      </c>
    </row>
    <row r="66" ht="15">
      <c r="A66" s="45" t="s">
        <v>55</v>
      </c>
    </row>
    <row r="68" spans="1:11" ht="30.75" thickBot="1">
      <c r="A68" s="194" t="s">
        <v>137</v>
      </c>
      <c r="B68" s="194"/>
      <c r="C68" s="194"/>
      <c r="D68" s="194"/>
      <c r="E68" s="194"/>
      <c r="F68" s="194"/>
      <c r="G68" s="194"/>
      <c r="H68" s="194"/>
      <c r="I68" s="194"/>
      <c r="J68" s="194"/>
      <c r="K68" s="194"/>
    </row>
    <row r="69" spans="1:8" ht="30.75" thickBot="1">
      <c r="A69" s="153"/>
      <c r="B69" s="154"/>
      <c r="C69" s="153"/>
      <c r="D69" s="154"/>
      <c r="E69" s="153"/>
      <c r="F69" s="154"/>
      <c r="G69" s="153"/>
      <c r="H69" s="154"/>
    </row>
    <row r="70" spans="1:8" ht="30">
      <c r="A70" s="151"/>
      <c r="B70" s="152"/>
      <c r="C70" s="151"/>
      <c r="D70" s="152"/>
      <c r="E70" s="151"/>
      <c r="F70" s="152"/>
      <c r="G70" s="151"/>
      <c r="H70" s="152"/>
    </row>
    <row r="71" spans="1:8" ht="30">
      <c r="A71" s="147"/>
      <c r="B71" s="148"/>
      <c r="C71" s="147"/>
      <c r="D71" s="148"/>
      <c r="E71" s="147"/>
      <c r="F71" s="148"/>
      <c r="G71" s="147"/>
      <c r="H71" s="148"/>
    </row>
    <row r="72" spans="1:8" ht="30">
      <c r="A72" s="147"/>
      <c r="B72" s="148"/>
      <c r="C72" s="147"/>
      <c r="D72" s="148"/>
      <c r="E72" s="147"/>
      <c r="F72" s="148"/>
      <c r="G72" s="147"/>
      <c r="H72" s="148"/>
    </row>
    <row r="73" spans="1:8" ht="30">
      <c r="A73" s="147"/>
      <c r="B73" s="148"/>
      <c r="C73" s="147"/>
      <c r="D73" s="148"/>
      <c r="E73" s="147"/>
      <c r="F73" s="148"/>
      <c r="G73" s="147"/>
      <c r="H73" s="148"/>
    </row>
    <row r="74" spans="1:8" ht="30">
      <c r="A74" s="147"/>
      <c r="B74" s="148"/>
      <c r="C74" s="147"/>
      <c r="D74" s="148"/>
      <c r="E74" s="147"/>
      <c r="F74" s="148"/>
      <c r="G74" s="147"/>
      <c r="H74" s="148"/>
    </row>
    <row r="75" spans="1:8" ht="30">
      <c r="A75" s="147"/>
      <c r="B75" s="148"/>
      <c r="C75" s="147"/>
      <c r="D75" s="148"/>
      <c r="E75" s="147"/>
      <c r="F75" s="148"/>
      <c r="G75" s="147"/>
      <c r="H75" s="148"/>
    </row>
    <row r="76" spans="1:8" ht="30.75" thickBot="1">
      <c r="A76" s="149"/>
      <c r="B76" s="150"/>
      <c r="C76" s="149"/>
      <c r="D76" s="150"/>
      <c r="E76" s="149"/>
      <c r="F76" s="150"/>
      <c r="G76" s="149"/>
      <c r="H76" s="150"/>
    </row>
  </sheetData>
  <sheetProtection/>
  <mergeCells count="120">
    <mergeCell ref="A68:K68"/>
    <mergeCell ref="O43:T43"/>
    <mergeCell ref="A36:K36"/>
    <mergeCell ref="I37:J37"/>
    <mergeCell ref="M37:N37"/>
    <mergeCell ref="O37:P37"/>
    <mergeCell ref="Q37:S37"/>
    <mergeCell ref="T37:U37"/>
    <mergeCell ref="C45:E45"/>
    <mergeCell ref="F45:H45"/>
    <mergeCell ref="U43:Z43"/>
    <mergeCell ref="AA43:AF43"/>
    <mergeCell ref="AG43:AL43"/>
    <mergeCell ref="AM43:AR43"/>
    <mergeCell ref="C44:H44"/>
    <mergeCell ref="I44:K44"/>
    <mergeCell ref="M44:N44"/>
    <mergeCell ref="O44:P44"/>
    <mergeCell ref="AG44:AH44"/>
    <mergeCell ref="AJ44:AL44"/>
    <mergeCell ref="F46:H46"/>
    <mergeCell ref="C1:E1"/>
    <mergeCell ref="F1:H1"/>
    <mergeCell ref="I5:AV6"/>
    <mergeCell ref="A8:K8"/>
    <mergeCell ref="A9:K9"/>
    <mergeCell ref="A10:K10"/>
    <mergeCell ref="A7:K7"/>
    <mergeCell ref="A11:K11"/>
    <mergeCell ref="F33:H33"/>
    <mergeCell ref="G13:H13"/>
    <mergeCell ref="E14:H14"/>
    <mergeCell ref="A15:K15"/>
    <mergeCell ref="A16:K16"/>
    <mergeCell ref="I17:J17"/>
    <mergeCell ref="U23:Z23"/>
    <mergeCell ref="M17:N17"/>
    <mergeCell ref="O17:P17"/>
    <mergeCell ref="Q17:S17"/>
    <mergeCell ref="T17:U17"/>
    <mergeCell ref="I18:J18"/>
    <mergeCell ref="I19:J19"/>
    <mergeCell ref="R24:T24"/>
    <mergeCell ref="U24:V24"/>
    <mergeCell ref="AG24:AH24"/>
    <mergeCell ref="AJ24:AL24"/>
    <mergeCell ref="X24:Z24"/>
    <mergeCell ref="AA24:AB24"/>
    <mergeCell ref="M24:N24"/>
    <mergeCell ref="O24:P24"/>
    <mergeCell ref="AM24:AN24"/>
    <mergeCell ref="I20:J20"/>
    <mergeCell ref="I21:J21"/>
    <mergeCell ref="I22:J22"/>
    <mergeCell ref="O23:T23"/>
    <mergeCell ref="AA23:AF23"/>
    <mergeCell ref="AG23:AL23"/>
    <mergeCell ref="AM23:AR23"/>
    <mergeCell ref="AP24:AR24"/>
    <mergeCell ref="AD24:AF24"/>
    <mergeCell ref="C25:E25"/>
    <mergeCell ref="F25:H25"/>
    <mergeCell ref="C31:E31"/>
    <mergeCell ref="F31:H31"/>
    <mergeCell ref="C33:E33"/>
    <mergeCell ref="F30:H30"/>
    <mergeCell ref="X44:Z44"/>
    <mergeCell ref="R44:T44"/>
    <mergeCell ref="C29:E29"/>
    <mergeCell ref="F29:H29"/>
    <mergeCell ref="AA44:AB44"/>
    <mergeCell ref="AD44:AF44"/>
    <mergeCell ref="U44:V44"/>
    <mergeCell ref="I38:J38"/>
    <mergeCell ref="I39:J39"/>
    <mergeCell ref="I40:J40"/>
    <mergeCell ref="AP44:AR44"/>
    <mergeCell ref="C49:E49"/>
    <mergeCell ref="F49:H49"/>
    <mergeCell ref="C28:E28"/>
    <mergeCell ref="F28:H28"/>
    <mergeCell ref="C32:E32"/>
    <mergeCell ref="F32:H32"/>
    <mergeCell ref="AM44:AN44"/>
    <mergeCell ref="I41:J41"/>
    <mergeCell ref="I42:J42"/>
    <mergeCell ref="F50:H50"/>
    <mergeCell ref="C30:E30"/>
    <mergeCell ref="C34:E34"/>
    <mergeCell ref="F34:H34"/>
    <mergeCell ref="C24:H24"/>
    <mergeCell ref="I24:K24"/>
    <mergeCell ref="C26:E26"/>
    <mergeCell ref="F26:H26"/>
    <mergeCell ref="F27:H27"/>
    <mergeCell ref="C27:E27"/>
    <mergeCell ref="C51:E51"/>
    <mergeCell ref="F51:H51"/>
    <mergeCell ref="C48:E48"/>
    <mergeCell ref="F48:H48"/>
    <mergeCell ref="C46:E46"/>
    <mergeCell ref="C52:E52"/>
    <mergeCell ref="F52:H52"/>
    <mergeCell ref="C47:E47"/>
    <mergeCell ref="F47:H47"/>
    <mergeCell ref="C50:E50"/>
    <mergeCell ref="C53:E53"/>
    <mergeCell ref="F53:H53"/>
    <mergeCell ref="C54:E54"/>
    <mergeCell ref="F54:H54"/>
    <mergeCell ref="C60:E60"/>
    <mergeCell ref="F60:H60"/>
    <mergeCell ref="A62:K62"/>
    <mergeCell ref="A56:K56"/>
    <mergeCell ref="C57:E57"/>
    <mergeCell ref="F57:H57"/>
    <mergeCell ref="C58:E58"/>
    <mergeCell ref="F58:H58"/>
    <mergeCell ref="C59:E59"/>
    <mergeCell ref="F59:H59"/>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3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Carsten Böder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Carsten Böder</dc:creator>
  <cp:keywords/>
  <dc:description/>
  <cp:lastModifiedBy>Carsten Böder</cp:lastModifiedBy>
  <cp:lastPrinted>2023-03-11T16:56:55Z</cp:lastPrinted>
  <dcterms:created xsi:type="dcterms:W3CDTF">2003-12-28T11:53:43Z</dcterms:created>
  <dcterms:modified xsi:type="dcterms:W3CDTF">2024-01-11T16:17:14Z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